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S:\Turnkey Proformas\"/>
    </mc:Choice>
  </mc:AlternateContent>
  <xr:revisionPtr revIDLastSave="0" documentId="13_ncr:1_{A9D62704-B889-408C-9A50-7AB99AB41DE4}" xr6:coauthVersionLast="47" xr6:coauthVersionMax="47" xr10:uidLastSave="{00000000-0000-0000-0000-000000000000}"/>
  <bookViews>
    <workbookView xWindow="-108" yWindow="-108" windowWidth="23256" windowHeight="12576" xr2:uid="{00000000-000D-0000-FFFF-FFFF00000000}"/>
  </bookViews>
  <sheets>
    <sheet name="1-5 Year Summary" sheetId="3" r:id="rId1"/>
    <sheet name="Annual Cash Flow" sheetId="4" r:id="rId2"/>
  </sheets>
  <definedNames>
    <definedName name="OLE_LINK1" localSheetId="0">'1-5 Year Summary'!$I$26</definedName>
    <definedName name="OLE_LINK1" localSheetId="1">'Annual Cash Flow'!$R$27</definedName>
    <definedName name="_xlnm.Print_Area" localSheetId="0">'1-5 Year Summary'!$B$4:$J$87</definedName>
    <definedName name="_xlnm.Print_Area" localSheetId="1">'Annual Cash Flow'!$B$5:$S$63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4" i="4" l="1"/>
  <c r="D14" i="4"/>
  <c r="D15" i="4"/>
  <c r="D12" i="4"/>
  <c r="W30" i="4"/>
  <c r="W29" i="4"/>
  <c r="W28" i="4"/>
  <c r="W27" i="4"/>
  <c r="W22" i="4"/>
  <c r="W20" i="4"/>
  <c r="R30" i="4"/>
  <c r="R29" i="4"/>
  <c r="R22" i="4"/>
  <c r="D28" i="4"/>
  <c r="C28" i="4" s="1"/>
  <c r="C27" i="3"/>
  <c r="C20" i="4"/>
  <c r="C11" i="4"/>
  <c r="D27" i="4"/>
  <c r="C27" i="4" s="1"/>
  <c r="C26" i="3"/>
  <c r="F47" i="3" l="1"/>
  <c r="G28" i="4"/>
  <c r="J28" i="4" s="1"/>
  <c r="M28" i="4" s="1"/>
  <c r="P28" i="4" s="1"/>
  <c r="G27" i="4"/>
  <c r="J27" i="4" s="1"/>
  <c r="M27" i="4" s="1"/>
  <c r="P27" i="4" s="1"/>
  <c r="F20" i="4"/>
  <c r="F29" i="4" s="1"/>
  <c r="C30" i="4"/>
  <c r="C29" i="4"/>
  <c r="F28" i="4"/>
  <c r="I28" i="4" s="1"/>
  <c r="L28" i="4" s="1"/>
  <c r="O28" i="4" s="1"/>
  <c r="F27" i="4"/>
  <c r="I27" i="4" s="1"/>
  <c r="L27" i="4" s="1"/>
  <c r="O27" i="4" s="1"/>
  <c r="C22" i="4"/>
  <c r="C24" i="4" s="1"/>
  <c r="D20" i="4"/>
  <c r="D29" i="4" s="1"/>
  <c r="C15" i="4"/>
  <c r="C12" i="4"/>
  <c r="C13" i="4" s="1"/>
  <c r="M36" i="4" s="1"/>
  <c r="C47" i="3"/>
  <c r="G27" i="3"/>
  <c r="G26" i="3"/>
  <c r="F19" i="3"/>
  <c r="F28" i="3" s="1"/>
  <c r="C46" i="3"/>
  <c r="F46" i="3" s="1"/>
  <c r="C29" i="3"/>
  <c r="C28" i="3"/>
  <c r="F27" i="3"/>
  <c r="F26" i="3"/>
  <c r="C21" i="3"/>
  <c r="C23" i="3" s="1"/>
  <c r="D19" i="3"/>
  <c r="G19" i="3" s="1"/>
  <c r="C14" i="3"/>
  <c r="C11" i="3"/>
  <c r="C12" i="3" s="1"/>
  <c r="P36" i="4" l="1"/>
  <c r="O36" i="4"/>
  <c r="L36" i="4"/>
  <c r="J36" i="4"/>
  <c r="I20" i="4"/>
  <c r="I36" i="4"/>
  <c r="G20" i="4"/>
  <c r="C36" i="4"/>
  <c r="D36" i="4"/>
  <c r="C32" i="4"/>
  <c r="C34" i="4" s="1"/>
  <c r="D22" i="4"/>
  <c r="D24" i="4" s="1"/>
  <c r="G36" i="4"/>
  <c r="F36" i="4"/>
  <c r="F22" i="4"/>
  <c r="F24" i="4" s="1"/>
  <c r="D30" i="4"/>
  <c r="D32" i="4" s="1"/>
  <c r="F30" i="4"/>
  <c r="F35" i="3"/>
  <c r="D35" i="3"/>
  <c r="G35" i="3"/>
  <c r="C35" i="3"/>
  <c r="C31" i="3"/>
  <c r="C33" i="3" s="1"/>
  <c r="F21" i="3"/>
  <c r="F23" i="3" s="1"/>
  <c r="D28" i="3"/>
  <c r="D29" i="3"/>
  <c r="D21" i="3"/>
  <c r="D23" i="3" s="1"/>
  <c r="F29" i="3"/>
  <c r="F31" i="3" s="1"/>
  <c r="I22" i="4" l="1"/>
  <c r="I24" i="4" s="1"/>
  <c r="L20" i="4"/>
  <c r="O20" i="4" s="1"/>
  <c r="I30" i="4"/>
  <c r="I29" i="4"/>
  <c r="G22" i="4"/>
  <c r="G24" i="4" s="1"/>
  <c r="J20" i="4"/>
  <c r="G30" i="4"/>
  <c r="G29" i="4"/>
  <c r="C40" i="4"/>
  <c r="C38" i="4"/>
  <c r="C42" i="4" s="1"/>
  <c r="D34" i="4"/>
  <c r="F32" i="4"/>
  <c r="F34" i="4" s="1"/>
  <c r="F33" i="3"/>
  <c r="F39" i="3" s="1"/>
  <c r="D31" i="3"/>
  <c r="D33" i="3" s="1"/>
  <c r="C39" i="3"/>
  <c r="C37" i="3"/>
  <c r="C41" i="3" s="1"/>
  <c r="G29" i="3"/>
  <c r="G28" i="3"/>
  <c r="G21" i="3"/>
  <c r="G23" i="3" s="1"/>
  <c r="O30" i="4" l="1"/>
  <c r="O22" i="4"/>
  <c r="O24" i="4" s="1"/>
  <c r="O29" i="4"/>
  <c r="M20" i="4"/>
  <c r="P20" i="4" s="1"/>
  <c r="J30" i="4"/>
  <c r="J22" i="4"/>
  <c r="J24" i="4" s="1"/>
  <c r="L30" i="4"/>
  <c r="L29" i="4"/>
  <c r="L22" i="4"/>
  <c r="L24" i="4" s="1"/>
  <c r="I32" i="4"/>
  <c r="I34" i="4" s="1"/>
  <c r="I38" i="4" s="1"/>
  <c r="I42" i="4" s="1"/>
  <c r="G32" i="4"/>
  <c r="G34" i="4" s="1"/>
  <c r="G38" i="4" s="1"/>
  <c r="G42" i="4" s="1"/>
  <c r="J29" i="4"/>
  <c r="F38" i="4"/>
  <c r="F42" i="4" s="1"/>
  <c r="F40" i="4"/>
  <c r="D40" i="4"/>
  <c r="D38" i="4"/>
  <c r="F37" i="3"/>
  <c r="F41" i="3" s="1"/>
  <c r="D39" i="3"/>
  <c r="D37" i="3"/>
  <c r="G31" i="3"/>
  <c r="G33" i="3" s="1"/>
  <c r="L32" i="4" l="1"/>
  <c r="L34" i="4" s="1"/>
  <c r="P30" i="4"/>
  <c r="P22" i="4"/>
  <c r="P24" i="4" s="1"/>
  <c r="P29" i="4"/>
  <c r="O32" i="4"/>
  <c r="O34" i="4" s="1"/>
  <c r="M30" i="4"/>
  <c r="M29" i="4"/>
  <c r="M22" i="4"/>
  <c r="M24" i="4" s="1"/>
  <c r="I40" i="4"/>
  <c r="G40" i="4"/>
  <c r="J32" i="4"/>
  <c r="J34" i="4" s="1"/>
  <c r="D42" i="4"/>
  <c r="D41" i="3"/>
  <c r="C45" i="3"/>
  <c r="C49" i="3" s="1"/>
  <c r="G37" i="3"/>
  <c r="G39" i="3"/>
  <c r="L38" i="4" l="1"/>
  <c r="L42" i="4" s="1"/>
  <c r="L40" i="4"/>
  <c r="O40" i="4"/>
  <c r="O38" i="4"/>
  <c r="O42" i="4" s="1"/>
  <c r="P32" i="4"/>
  <c r="P34" i="4" s="1"/>
  <c r="M32" i="4"/>
  <c r="M34" i="4" s="1"/>
  <c r="J40" i="4"/>
  <c r="J38" i="4"/>
  <c r="G41" i="3"/>
  <c r="J42" i="4" l="1"/>
  <c r="P38" i="4"/>
  <c r="P42" i="4" s="1"/>
  <c r="P40" i="4"/>
  <c r="M40" i="4"/>
  <c r="M38" i="4"/>
  <c r="M42" i="4" s="1"/>
  <c r="F45" i="3" l="1"/>
  <c r="F49" i="3" s="1"/>
</calcChain>
</file>

<file path=xl/sharedStrings.xml><?xml version="1.0" encoding="utf-8"?>
<sst xmlns="http://schemas.openxmlformats.org/spreadsheetml/2006/main" count="131" uniqueCount="57">
  <si>
    <t>Turnkey Rental Pro Forma</t>
  </si>
  <si>
    <t>Input:</t>
  </si>
  <si>
    <t>Resale Price</t>
  </si>
  <si>
    <t>Down Payment</t>
  </si>
  <si>
    <t>Bank's Equity</t>
  </si>
  <si>
    <t>Mortgage Loan</t>
  </si>
  <si>
    <t>Mortgage Terms</t>
  </si>
  <si>
    <t>Less: Annual Operating Expenses</t>
  </si>
  <si>
    <t>Property Taxes</t>
  </si>
  <si>
    <t>Insurance</t>
  </si>
  <si>
    <t>Replacement/Reserves</t>
  </si>
  <si>
    <t>of annual effective income</t>
  </si>
  <si>
    <t>Management</t>
  </si>
  <si>
    <t>Total Expenses</t>
  </si>
  <si>
    <t>CAP Rate</t>
  </si>
  <si>
    <t>(NOI/Purchase Price)</t>
  </si>
  <si>
    <t>Cash on Cash Rate of Return</t>
  </si>
  <si>
    <t>(Cash Before Taxes/Down Pmt.+Closing Costs)</t>
  </si>
  <si>
    <t>Depreciable Closing Costs</t>
  </si>
  <si>
    <t>Property Address:</t>
  </si>
  <si>
    <t>Rate</t>
  </si>
  <si>
    <t>Notes</t>
  </si>
  <si>
    <t>Estimate</t>
  </si>
  <si>
    <t>Monthly</t>
  </si>
  <si>
    <t>Less: Vacancy Factor/Rental Loss</t>
  </si>
  <si>
    <t>Estimate - % of Annual Gross Income</t>
  </si>
  <si>
    <t>Year 1 mgmt. fee</t>
  </si>
  <si>
    <t>Actual Property Tax Bill</t>
  </si>
  <si>
    <t>Years - Rate may vary</t>
  </si>
  <si>
    <t>Less: Annual Debt Service (Mortgage)</t>
  </si>
  <si>
    <t xml:space="preserve">Annual </t>
  </si>
  <si>
    <t>Gross Rent</t>
  </si>
  <si>
    <t>Potential Gross Income</t>
  </si>
  <si>
    <t>Estimated Net Operating Income</t>
  </si>
  <si>
    <t>First-Year Operating Statement - Projection</t>
  </si>
  <si>
    <t>Year 5 Operating Statement - Projection</t>
  </si>
  <si>
    <t>Year 5 Assumptions</t>
  </si>
  <si>
    <t>Year 1 Assumptions</t>
  </si>
  <si>
    <t>Adjustable</t>
  </si>
  <si>
    <t>Net Cash Flow</t>
  </si>
  <si>
    <t>Appreciation</t>
  </si>
  <si>
    <t xml:space="preserve">First-Year Economic Benefits </t>
  </si>
  <si>
    <t>Cash Flow</t>
  </si>
  <si>
    <t>Tax Savings (Deductible Depreciation)</t>
  </si>
  <si>
    <t>Total Economic Benefits</t>
  </si>
  <si>
    <r>
      <rPr>
        <b/>
        <sz val="10"/>
        <color rgb="FFFF0000"/>
        <rFont val="Arial"/>
        <family val="2"/>
      </rPr>
      <t>NOTE</t>
    </r>
    <r>
      <rPr>
        <b/>
        <sz val="10"/>
        <color rgb="FF242424"/>
        <rFont val="Arial"/>
        <family val="2"/>
      </rPr>
      <t>: This is a fair market rent estimate. The housing voucher program (section 8) rent can vary dependending on the individual tenant.</t>
    </r>
  </si>
  <si>
    <r>
      <rPr>
        <b/>
        <sz val="10"/>
        <color rgb="FFFF0000"/>
        <rFont val="Arial"/>
        <family val="2"/>
      </rPr>
      <t xml:space="preserve">NOTE: </t>
    </r>
    <r>
      <rPr>
        <b/>
        <sz val="10"/>
        <color rgb="FF000000"/>
        <rFont val="Arial"/>
        <family val="2"/>
      </rPr>
      <t>CR of Maryland I, LLC believes the information to be provided is reliable, however, any projections contained here are estimates only and to be considered Marketing Material. Individual results will vary based on a variety of factors. Historical returns are not a guarantee of future performance.</t>
    </r>
  </si>
  <si>
    <t>Year 1</t>
  </si>
  <si>
    <t>Year 3</t>
  </si>
  <si>
    <t>Year 4</t>
  </si>
  <si>
    <t>Year 5</t>
  </si>
  <si>
    <t>Five-Year Economic Benefits Summary</t>
  </si>
  <si>
    <t xml:space="preserve">Year 2 </t>
  </si>
  <si>
    <t>Annual Increase</t>
  </si>
  <si>
    <t>Mgmt. Fee</t>
  </si>
  <si>
    <t>Straightline Depreciation</t>
  </si>
  <si>
    <t xml:space="preserve">2324 Lauretta Ave. Baltimore, MD 21223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</si>
</sst>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0.00_);[Red]&quot;($&quot;#,##0.00\)"/>
    <numFmt numFmtId="165" formatCode="0.0%"/>
    <numFmt numFmtId="166" formatCode="#,##0.00;[Red]#,##0.00"/>
    <numFmt numFmtId="167" formatCode="_(&quot;$&quot;* #,##0_);_(&quot;$&quot;* \(#,##0\);_(&quot;$&quot;* &quot;-&quot;??_);_(@_)"/>
    <numFmt numFmtId="168" formatCode="_(&quot;$&quot;* #,##0_);_(&quot;$&quot;* \(#,##0\);_(&quot;$&quot;* &quot;-&quot;?_);_(@_)"/>
    <numFmt numFmtId="169" formatCode="_(* #,##0_);_(* \(#,##0\);_(* &quot;-&quot;??_);_(@_)"/>
  </numFmts>
  <fonts count="25" x14ac:knownFonts="1">
    <font>
      <sz val="10"/>
      <color rgb="FF000000"/>
      <name val="Arial"/>
    </font>
    <font>
      <b/>
      <sz val="10"/>
      <name val="Arial"/>
      <family val="2"/>
    </font>
    <font>
      <sz val="10"/>
      <name val="Arial"/>
      <family val="2"/>
    </font>
    <font>
      <i/>
      <sz val="10"/>
      <name val="Arial"/>
      <family val="2"/>
    </font>
    <font>
      <sz val="10"/>
      <color rgb="FF000000"/>
      <name val="Arial"/>
      <family val="2"/>
    </font>
    <font>
      <sz val="10"/>
      <color rgb="FF000000"/>
      <name val="Arial"/>
      <family val="2"/>
    </font>
    <font>
      <sz val="10"/>
      <name val="Arial"/>
      <family val="2"/>
    </font>
    <font>
      <b/>
      <sz val="11"/>
      <color rgb="FF000000"/>
      <name val="Arial"/>
      <family val="2"/>
    </font>
    <font>
      <b/>
      <sz val="11"/>
      <name val="Arial"/>
      <family val="2"/>
    </font>
    <font>
      <b/>
      <sz val="10"/>
      <color rgb="FF000000"/>
      <name val="Arial"/>
      <family val="2"/>
    </font>
    <font>
      <i/>
      <sz val="11"/>
      <color rgb="FF000000"/>
      <name val="Calibri"/>
      <family val="2"/>
    </font>
    <font>
      <b/>
      <sz val="11"/>
      <color rgb="FF000000"/>
      <name val="Calibri"/>
      <family val="2"/>
    </font>
    <font>
      <b/>
      <sz val="11"/>
      <name val="Calibri"/>
      <family val="2"/>
    </font>
    <font>
      <sz val="10"/>
      <color rgb="FF000000"/>
      <name val="Arial"/>
      <family val="2"/>
    </font>
    <font>
      <b/>
      <sz val="14"/>
      <color rgb="FF000000"/>
      <name val="Arial"/>
      <family val="2"/>
    </font>
    <font>
      <b/>
      <u/>
      <sz val="10"/>
      <name val="Arial"/>
      <family val="2"/>
    </font>
    <font>
      <i/>
      <sz val="10"/>
      <color rgb="FF000000"/>
      <name val="Arial"/>
      <family val="2"/>
    </font>
    <font>
      <b/>
      <sz val="10"/>
      <color rgb="FFFF0000"/>
      <name val="Arial"/>
      <family val="2"/>
    </font>
    <font>
      <b/>
      <sz val="10"/>
      <color rgb="FF004D80"/>
      <name val="Arial"/>
      <family val="2"/>
    </font>
    <font>
      <sz val="10"/>
      <color rgb="FF000000"/>
      <name val="Arial"/>
      <family val="2"/>
    </font>
    <font>
      <b/>
      <u/>
      <sz val="10"/>
      <color rgb="FF000000"/>
      <name val="Arial"/>
      <family val="2"/>
    </font>
    <font>
      <sz val="10"/>
      <color rgb="FF000000"/>
      <name val="Arial"/>
      <family val="2"/>
    </font>
    <font>
      <b/>
      <sz val="10"/>
      <color rgb="FF242424"/>
      <name val="Arial"/>
      <family val="2"/>
    </font>
    <font>
      <sz val="8"/>
      <name val="Arial"/>
      <family val="2"/>
    </font>
    <font>
      <u/>
      <sz val="10"/>
      <color rgb="FF00000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4" tint="0.79998168889431442"/>
        <bgColor rgb="FFFFFF00"/>
      </patternFill>
    </fill>
    <fill>
      <patternFill patternType="solid">
        <fgColor theme="4" tint="0.79998168889431442"/>
        <bgColor indexed="64"/>
      </patternFill>
    </fill>
    <fill>
      <patternFill patternType="solid">
        <fgColor rgb="FFFFC000"/>
        <bgColor indexed="64"/>
      </patternFill>
    </fill>
  </fills>
  <borders count="14">
    <border>
      <left/>
      <right/>
      <top/>
      <bottom/>
      <diagonal/>
    </border>
    <border>
      <left/>
      <right/>
      <top/>
      <bottom/>
      <diagonal/>
    </border>
    <border>
      <left/>
      <right/>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7">
    <xf numFmtId="0" fontId="0" fillId="0" borderId="0"/>
    <xf numFmtId="0" fontId="4" fillId="0" borderId="1"/>
    <xf numFmtId="44" fontId="5" fillId="0" borderId="1" applyFont="0" applyFill="0" applyBorder="0" applyAlignment="0" applyProtection="0"/>
    <xf numFmtId="9" fontId="5" fillId="0" borderId="1" applyFont="0" applyFill="0" applyBorder="0" applyAlignment="0" applyProtection="0"/>
    <xf numFmtId="44" fontId="13" fillId="0" borderId="0" applyFont="0" applyFill="0" applyBorder="0" applyAlignment="0" applyProtection="0"/>
    <xf numFmtId="9" fontId="19" fillId="0" borderId="0" applyFont="0" applyFill="0" applyBorder="0" applyAlignment="0" applyProtection="0"/>
    <xf numFmtId="43" fontId="21" fillId="0" borderId="0" applyFont="0" applyFill="0" applyBorder="0" applyAlignment="0" applyProtection="0"/>
  </cellStyleXfs>
  <cellXfs count="96">
    <xf numFmtId="0" fontId="0" fillId="0" borderId="0" xfId="0" applyFont="1" applyAlignment="1"/>
    <xf numFmtId="166" fontId="2" fillId="0" borderId="0" xfId="0" applyNumberFormat="1" applyFont="1"/>
    <xf numFmtId="0" fontId="9" fillId="0" borderId="0" xfId="0" applyFont="1" applyAlignment="1"/>
    <xf numFmtId="165" fontId="2" fillId="0" borderId="1" xfId="0" applyNumberFormat="1" applyFont="1" applyFill="1" applyBorder="1"/>
    <xf numFmtId="0" fontId="0" fillId="0" borderId="0" xfId="0" applyFont="1" applyFill="1" applyAlignment="1"/>
    <xf numFmtId="0" fontId="0" fillId="0" borderId="0" xfId="0" applyFont="1" applyAlignment="1">
      <alignment horizontal="center"/>
    </xf>
    <xf numFmtId="0" fontId="6" fillId="0" borderId="1" xfId="0" applyFont="1" applyFill="1" applyBorder="1" applyAlignment="1">
      <alignment horizontal="center"/>
    </xf>
    <xf numFmtId="167" fontId="3" fillId="0" borderId="0" xfId="4" applyNumberFormat="1" applyFont="1"/>
    <xf numFmtId="0" fontId="9" fillId="0" borderId="3" xfId="0" applyFont="1" applyBorder="1" applyAlignment="1">
      <alignment horizontal="center"/>
    </xf>
    <xf numFmtId="165" fontId="2" fillId="0" borderId="1" xfId="0" applyNumberFormat="1" applyFont="1" applyFill="1" applyBorder="1" applyAlignment="1">
      <alignment horizontal="center"/>
    </xf>
    <xf numFmtId="167" fontId="2" fillId="0" borderId="1" xfId="4" applyNumberFormat="1" applyFont="1" applyFill="1" applyBorder="1" applyAlignment="1"/>
    <xf numFmtId="167" fontId="1" fillId="0" borderId="1" xfId="4" applyNumberFormat="1" applyFont="1" applyFill="1" applyBorder="1"/>
    <xf numFmtId="0" fontId="0" fillId="0" borderId="1" xfId="0" applyFont="1" applyBorder="1" applyAlignment="1"/>
    <xf numFmtId="0" fontId="1" fillId="0" borderId="1" xfId="0" applyFont="1" applyBorder="1" applyAlignment="1">
      <alignment horizontal="right"/>
    </xf>
    <xf numFmtId="164" fontId="2" fillId="0" borderId="1" xfId="0" applyNumberFormat="1" applyFont="1" applyBorder="1" applyAlignment="1">
      <alignment horizontal="center"/>
    </xf>
    <xf numFmtId="0" fontId="0" fillId="0" borderId="11" xfId="0" applyFont="1" applyBorder="1" applyAlignment="1"/>
    <xf numFmtId="0" fontId="0" fillId="0" borderId="1" xfId="0" applyFont="1" applyBorder="1" applyAlignment="1">
      <alignment horizontal="right"/>
    </xf>
    <xf numFmtId="167" fontId="2" fillId="0" borderId="1" xfId="4" applyNumberFormat="1" applyFont="1" applyBorder="1"/>
    <xf numFmtId="0" fontId="2" fillId="0" borderId="1" xfId="0" applyFont="1" applyBorder="1" applyAlignment="1">
      <alignment horizontal="right"/>
    </xf>
    <xf numFmtId="0" fontId="0" fillId="0" borderId="1" xfId="0" applyFont="1" applyBorder="1" applyAlignment="1">
      <alignment horizontal="center"/>
    </xf>
    <xf numFmtId="0" fontId="0" fillId="0" borderId="1" xfId="0" applyFont="1" applyFill="1" applyBorder="1" applyAlignment="1"/>
    <xf numFmtId="0" fontId="4" fillId="0" borderId="1" xfId="0" applyFont="1" applyBorder="1" applyAlignment="1"/>
    <xf numFmtId="9" fontId="2" fillId="0" borderId="1" xfId="0" applyNumberFormat="1" applyFont="1" applyBorder="1" applyAlignment="1">
      <alignment horizontal="center"/>
    </xf>
    <xf numFmtId="0" fontId="4" fillId="0" borderId="1" xfId="0" applyFont="1" applyBorder="1" applyAlignment="1">
      <alignment horizontal="right"/>
    </xf>
    <xf numFmtId="0" fontId="4" fillId="0" borderId="1" xfId="0" applyFont="1" applyBorder="1"/>
    <xf numFmtId="0" fontId="11" fillId="0" borderId="1" xfId="0" applyFont="1" applyBorder="1" applyAlignment="1">
      <alignment horizontal="center" vertical="center"/>
    </xf>
    <xf numFmtId="0" fontId="4" fillId="0" borderId="1" xfId="0" applyFont="1" applyBorder="1" applyAlignment="1">
      <alignment vertical="center"/>
    </xf>
    <xf numFmtId="167" fontId="2" fillId="0" borderId="1" xfId="4" applyNumberFormat="1" applyFont="1" applyBorder="1" applyAlignment="1"/>
    <xf numFmtId="0" fontId="10" fillId="0" borderId="1" xfId="0" applyFont="1" applyBorder="1" applyAlignment="1">
      <alignment horizontal="center" vertical="center"/>
    </xf>
    <xf numFmtId="9" fontId="2" fillId="0" borderId="1" xfId="0" applyNumberFormat="1" applyFont="1" applyBorder="1"/>
    <xf numFmtId="0" fontId="9" fillId="0" borderId="3" xfId="0" applyFont="1" applyBorder="1" applyAlignment="1"/>
    <xf numFmtId="168" fontId="0" fillId="0" borderId="1" xfId="0" applyNumberFormat="1" applyFont="1" applyBorder="1" applyAlignment="1"/>
    <xf numFmtId="167" fontId="1" fillId="4" borderId="1" xfId="4" applyNumberFormat="1" applyFont="1" applyFill="1" applyBorder="1"/>
    <xf numFmtId="0" fontId="4" fillId="0" borderId="0" xfId="0" applyFont="1" applyAlignment="1"/>
    <xf numFmtId="0" fontId="16" fillId="0" borderId="0" xfId="0" applyFont="1" applyAlignment="1"/>
    <xf numFmtId="0" fontId="0" fillId="0" borderId="1" xfId="0" applyBorder="1"/>
    <xf numFmtId="0" fontId="0" fillId="0" borderId="0" xfId="0" applyFont="1" applyFill="1" applyAlignment="1">
      <alignment horizontal="center"/>
    </xf>
    <xf numFmtId="167" fontId="2" fillId="0" borderId="1" xfId="4" applyNumberFormat="1" applyFont="1" applyFill="1" applyBorder="1"/>
    <xf numFmtId="0" fontId="1" fillId="0" borderId="1" xfId="0" applyFont="1" applyFill="1" applyBorder="1" applyAlignment="1">
      <alignment horizontal="center"/>
    </xf>
    <xf numFmtId="167" fontId="0" fillId="0" borderId="1" xfId="0" applyNumberFormat="1" applyFont="1" applyBorder="1" applyAlignment="1"/>
    <xf numFmtId="0" fontId="18" fillId="0" borderId="1" xfId="0" applyFont="1" applyFill="1" applyBorder="1" applyAlignment="1">
      <alignment horizontal="center"/>
    </xf>
    <xf numFmtId="44" fontId="0" fillId="0" borderId="0" xfId="0" applyNumberFormat="1" applyFont="1" applyAlignment="1"/>
    <xf numFmtId="0" fontId="1" fillId="2" borderId="1" xfId="0" applyFont="1" applyFill="1" applyBorder="1" applyAlignment="1">
      <alignment horizontal="right"/>
    </xf>
    <xf numFmtId="0" fontId="0" fillId="0" borderId="0" xfId="0" applyFont="1" applyAlignment="1">
      <alignment horizontal="right"/>
    </xf>
    <xf numFmtId="165" fontId="1" fillId="3" borderId="1" xfId="5" applyNumberFormat="1" applyFont="1" applyFill="1" applyBorder="1"/>
    <xf numFmtId="165" fontId="0" fillId="0" borderId="0" xfId="5" applyNumberFormat="1" applyFont="1" applyAlignment="1"/>
    <xf numFmtId="0" fontId="1" fillId="0" borderId="1" xfId="0" applyFont="1" applyFill="1" applyBorder="1" applyAlignment="1">
      <alignment horizontal="right"/>
    </xf>
    <xf numFmtId="0" fontId="2" fillId="0" borderId="0" xfId="0" applyFont="1" applyFill="1" applyAlignment="1">
      <alignment horizontal="right"/>
    </xf>
    <xf numFmtId="0" fontId="9" fillId="0" borderId="1" xfId="0" applyFont="1" applyBorder="1" applyAlignment="1">
      <alignment horizontal="right"/>
    </xf>
    <xf numFmtId="9" fontId="0" fillId="0" borderId="0" xfId="0" applyNumberFormat="1" applyFont="1" applyAlignment="1"/>
    <xf numFmtId="0" fontId="20" fillId="0" borderId="1" xfId="0" applyFont="1" applyBorder="1" applyAlignment="1">
      <alignment horizontal="center"/>
    </xf>
    <xf numFmtId="165" fontId="2" fillId="5" borderId="1" xfId="0" applyNumberFormat="1" applyFont="1" applyFill="1" applyBorder="1" applyAlignment="1">
      <alignment horizontal="center"/>
    </xf>
    <xf numFmtId="0" fontId="1" fillId="0" borderId="1" xfId="0" applyFont="1" applyBorder="1" applyAlignment="1"/>
    <xf numFmtId="167" fontId="0" fillId="0" borderId="0" xfId="0" applyNumberFormat="1" applyFont="1" applyAlignment="1"/>
    <xf numFmtId="0" fontId="4" fillId="0" borderId="0" xfId="0" applyFont="1" applyAlignment="1">
      <alignment horizontal="right"/>
    </xf>
    <xf numFmtId="0" fontId="9" fillId="0" borderId="0" xfId="0" applyFont="1" applyAlignment="1">
      <alignment horizontal="right"/>
    </xf>
    <xf numFmtId="167" fontId="9" fillId="0" borderId="0" xfId="0" applyNumberFormat="1" applyFont="1" applyAlignment="1"/>
    <xf numFmtId="169" fontId="0" fillId="0" borderId="0" xfId="6" applyNumberFormat="1" applyFont="1" applyAlignment="1"/>
    <xf numFmtId="0" fontId="24" fillId="0" borderId="0" xfId="0" applyFont="1" applyAlignment="1">
      <alignment horizontal="center"/>
    </xf>
    <xf numFmtId="167" fontId="0" fillId="0" borderId="0" xfId="4" applyNumberFormat="1" applyFont="1" applyAlignment="1"/>
    <xf numFmtId="0" fontId="18" fillId="2" borderId="3" xfId="0" applyFont="1" applyFill="1" applyBorder="1" applyAlignment="1">
      <alignment horizontal="center"/>
    </xf>
    <xf numFmtId="0" fontId="9" fillId="0" borderId="0" xfId="0" applyFont="1" applyFill="1" applyAlignment="1"/>
    <xf numFmtId="167" fontId="2" fillId="5" borderId="1" xfId="4" applyNumberFormat="1" applyFont="1" applyFill="1" applyBorder="1" applyAlignment="1"/>
    <xf numFmtId="165" fontId="2" fillId="5" borderId="1" xfId="0" applyNumberFormat="1" applyFont="1" applyFill="1" applyBorder="1"/>
    <xf numFmtId="0" fontId="2" fillId="0" borderId="1" xfId="0" applyNumberFormat="1" applyFont="1" applyBorder="1" applyAlignment="1">
      <alignment horizontal="center"/>
    </xf>
    <xf numFmtId="0" fontId="1" fillId="0" borderId="10" xfId="0" applyFont="1" applyFill="1" applyBorder="1" applyAlignment="1">
      <alignment horizontal="center"/>
    </xf>
    <xf numFmtId="0" fontId="14" fillId="0" borderId="0" xfId="0" applyFont="1" applyAlignment="1">
      <alignment horizontal="center"/>
    </xf>
    <xf numFmtId="0" fontId="15" fillId="0" borderId="0" xfId="0" applyFont="1" applyAlignment="1">
      <alignment horizontal="center"/>
    </xf>
    <xf numFmtId="0" fontId="12" fillId="0" borderId="1" xfId="0" applyFont="1" applyBorder="1" applyAlignment="1">
      <alignment horizontal="center"/>
    </xf>
    <xf numFmtId="0" fontId="18" fillId="0" borderId="4"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7" fillId="0" borderId="8" xfId="0" applyFont="1" applyBorder="1" applyAlignment="1">
      <alignment horizontal="center" vertical="center" wrapText="1"/>
    </xf>
    <xf numFmtId="0" fontId="7" fillId="0" borderId="2" xfId="0" applyFont="1" applyBorder="1" applyAlignment="1">
      <alignment horizontal="center" vertical="center" wrapText="1"/>
    </xf>
    <xf numFmtId="0" fontId="8" fillId="0" borderId="5" xfId="0" applyFont="1" applyBorder="1" applyAlignment="1">
      <alignment horizontal="center"/>
    </xf>
    <xf numFmtId="167" fontId="0" fillId="0" borderId="0" xfId="0" applyNumberFormat="1" applyFont="1" applyFill="1" applyAlignment="1">
      <alignment horizontal="center"/>
    </xf>
    <xf numFmtId="0" fontId="0" fillId="0" borderId="0" xfId="0" applyFont="1" applyFill="1" applyAlignment="1">
      <alignment horizontal="center"/>
    </xf>
    <xf numFmtId="167" fontId="0" fillId="0" borderId="0" xfId="0" applyNumberFormat="1" applyFont="1" applyAlignment="1">
      <alignment horizontal="center"/>
    </xf>
    <xf numFmtId="0" fontId="0" fillId="0" borderId="0" xfId="0" applyFont="1" applyAlignment="1">
      <alignment horizontal="center"/>
    </xf>
    <xf numFmtId="0" fontId="18" fillId="0" borderId="4" xfId="0" applyFont="1" applyBorder="1" applyAlignment="1">
      <alignment horizontal="center"/>
    </xf>
    <xf numFmtId="0" fontId="18" fillId="0" borderId="5" xfId="0" applyFont="1" applyBorder="1" applyAlignment="1">
      <alignment horizontal="center"/>
    </xf>
    <xf numFmtId="0" fontId="18" fillId="0" borderId="6" xfId="0" applyFont="1" applyBorder="1" applyAlignment="1">
      <alignment horizontal="center"/>
    </xf>
    <xf numFmtId="0" fontId="22" fillId="0" borderId="7" xfId="0" applyFont="1" applyBorder="1" applyAlignment="1">
      <alignment horizontal="left"/>
    </xf>
    <xf numFmtId="0" fontId="22" fillId="0" borderId="8" xfId="0" applyFont="1" applyBorder="1" applyAlignment="1">
      <alignment horizontal="left"/>
    </xf>
    <xf numFmtId="0" fontId="22" fillId="0" borderId="9" xfId="0" applyFont="1" applyBorder="1" applyAlignment="1">
      <alignment horizontal="left"/>
    </xf>
    <xf numFmtId="0" fontId="9" fillId="0" borderId="10" xfId="0" applyFont="1" applyBorder="1" applyAlignment="1">
      <alignment horizontal="left" vertical="center" wrapText="1"/>
    </xf>
    <xf numFmtId="0" fontId="9" fillId="0" borderId="1" xfId="0" applyFont="1" applyBorder="1" applyAlignment="1">
      <alignment horizontal="left"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9" fillId="0" borderId="2" xfId="0" applyFont="1" applyBorder="1" applyAlignment="1">
      <alignment horizontal="left" vertical="center" wrapText="1"/>
    </xf>
    <xf numFmtId="0" fontId="9" fillId="0" borderId="13" xfId="0" applyFont="1" applyBorder="1" applyAlignment="1">
      <alignment horizontal="left" vertical="center" wrapText="1"/>
    </xf>
    <xf numFmtId="167" fontId="0" fillId="0" borderId="0" xfId="0" applyNumberFormat="1" applyFont="1" applyAlignment="1">
      <alignment horizontal="left"/>
    </xf>
    <xf numFmtId="0" fontId="0" fillId="0" borderId="0" xfId="0" applyFont="1" applyAlignment="1">
      <alignment horizontal="left"/>
    </xf>
    <xf numFmtId="167" fontId="1" fillId="4" borderId="1" xfId="4" applyNumberFormat="1" applyFont="1" applyFill="1" applyBorder="1" applyAlignment="1">
      <alignment horizontal="left"/>
    </xf>
    <xf numFmtId="0" fontId="9" fillId="5" borderId="0" xfId="0" applyFont="1" applyFill="1" applyAlignment="1">
      <alignment horizontal="center"/>
    </xf>
    <xf numFmtId="0" fontId="20" fillId="0" borderId="1" xfId="0" applyFont="1" applyBorder="1" applyAlignment="1">
      <alignment horizontal="left"/>
    </xf>
    <xf numFmtId="0" fontId="9" fillId="0" borderId="0" xfId="0" applyFont="1" applyFill="1" applyAlignment="1">
      <alignment horizontal="center"/>
    </xf>
  </cellXfs>
  <cellStyles count="7">
    <cellStyle name="Comma" xfId="6" builtinId="3"/>
    <cellStyle name="Currency" xfId="4" builtinId="4"/>
    <cellStyle name="Currency 2" xfId="2" xr:uid="{FF6A49BC-F7F3-4C39-8482-CEA4AE13D458}"/>
    <cellStyle name="Normal" xfId="0" builtinId="0"/>
    <cellStyle name="Normal 2" xfId="1" xr:uid="{35FCFCC2-B698-4333-80CD-A5797713FFAC}"/>
    <cellStyle name="Percent" xfId="5" builtinId="5"/>
    <cellStyle name="Percent 2" xfId="3" xr:uid="{1C879B3D-4795-42DD-BEC5-4150E8E0488D}"/>
  </cellStyles>
  <dxfs count="0"/>
  <tableStyles count="0" defaultTableStyle="TableStyleMedium2" defaultPivotStyle="PivotStyleLight16"/>
  <colors>
    <mruColors>
      <color rgb="FF004D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3</xdr:col>
      <xdr:colOff>266700</xdr:colOff>
      <xdr:row>0</xdr:row>
      <xdr:rowOff>28575</xdr:rowOff>
    </xdr:from>
    <xdr:to>
      <xdr:col>6</xdr:col>
      <xdr:colOff>247272</xdr:colOff>
      <xdr:row>2</xdr:row>
      <xdr:rowOff>171450</xdr:rowOff>
    </xdr:to>
    <xdr:pic>
      <xdr:nvPicPr>
        <xdr:cNvPr id="5" name="Picture 4" descr="Logo&#10;&#10;Description automatically generated">
          <a:extLst>
            <a:ext uri="{FF2B5EF4-FFF2-40B4-BE49-F238E27FC236}">
              <a16:creationId xmlns:a16="http://schemas.microsoft.com/office/drawing/2014/main" id="{5CDDE3EE-880F-4F02-A2C8-7DF878DBB7A1}"/>
            </a:ext>
          </a:extLst>
        </xdr:cNvPr>
        <xdr:cNvPicPr>
          <a:picLocks noChangeAspect="1"/>
        </xdr:cNvPicPr>
      </xdr:nvPicPr>
      <xdr:blipFill>
        <a:blip xmlns:r="http://schemas.openxmlformats.org/officeDocument/2006/relationships" r:embed="rId1"/>
        <a:stretch>
          <a:fillRect/>
        </a:stretch>
      </xdr:blipFill>
      <xdr:spPr>
        <a:xfrm>
          <a:off x="3400425" y="28575"/>
          <a:ext cx="1856997" cy="5238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0</xdr:colOff>
      <xdr:row>1</xdr:row>
      <xdr:rowOff>0</xdr:rowOff>
    </xdr:from>
    <xdr:to>
      <xdr:col>11</xdr:col>
      <xdr:colOff>386337</xdr:colOff>
      <xdr:row>3</xdr:row>
      <xdr:rowOff>142875</xdr:rowOff>
    </xdr:to>
    <xdr:pic>
      <xdr:nvPicPr>
        <xdr:cNvPr id="2" name="Picture 1" descr="Logo&#10;&#10;Description automatically generated">
          <a:extLst>
            <a:ext uri="{FF2B5EF4-FFF2-40B4-BE49-F238E27FC236}">
              <a16:creationId xmlns:a16="http://schemas.microsoft.com/office/drawing/2014/main" id="{753E03E7-E207-4F6D-B339-3A781B19B9B9}"/>
            </a:ext>
          </a:extLst>
        </xdr:cNvPr>
        <xdr:cNvPicPr>
          <a:picLocks noChangeAspect="1"/>
        </xdr:cNvPicPr>
      </xdr:nvPicPr>
      <xdr:blipFill>
        <a:blip xmlns:r="http://schemas.openxmlformats.org/officeDocument/2006/relationships" r:embed="rId1"/>
        <a:stretch>
          <a:fillRect/>
        </a:stretch>
      </xdr:blipFill>
      <xdr:spPr>
        <a:xfrm>
          <a:off x="4857750" y="190500"/>
          <a:ext cx="1856997" cy="5238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BC3FD-5253-400E-A48A-20EA036C7FB0}">
  <sheetPr>
    <pageSetUpPr fitToPage="1"/>
  </sheetPr>
  <dimension ref="B4:V1020"/>
  <sheetViews>
    <sheetView showGridLines="0" tabSelected="1" zoomScaleNormal="100" workbookViewId="0">
      <pane ySplit="7" topLeftCell="A8" activePane="bottomLeft" state="frozen"/>
      <selection pane="bottomLeft" activeCell="N30" sqref="N30"/>
    </sheetView>
  </sheetViews>
  <sheetFormatPr defaultColWidth="4" defaultRowHeight="15" customHeight="1" x14ac:dyDescent="0.25"/>
  <cols>
    <col min="1" max="1" width="1.33203125" customWidth="1"/>
    <col min="2" max="2" width="32.44140625" bestFit="1" customWidth="1"/>
    <col min="3" max="3" width="13.33203125" customWidth="1"/>
    <col min="4" max="4" width="13.33203125" style="5" customWidth="1"/>
    <col min="5" max="5" width="1.44140625" style="36" customWidth="1"/>
    <col min="6" max="7" width="13.33203125" customWidth="1"/>
    <col min="8" max="8" width="1.33203125" style="4" customWidth="1"/>
    <col min="9" max="9" width="11.6640625" customWidth="1"/>
    <col min="10" max="16" width="8.6640625" customWidth="1"/>
    <col min="17" max="17" width="10.33203125" bestFit="1" customWidth="1"/>
    <col min="18" max="20" width="8.6640625" customWidth="1"/>
    <col min="21" max="21" width="9.6640625" bestFit="1" customWidth="1"/>
  </cols>
  <sheetData>
    <row r="4" spans="2:19" ht="15" customHeight="1" x14ac:dyDescent="0.3">
      <c r="B4" s="66" t="s">
        <v>0</v>
      </c>
      <c r="C4" s="66"/>
      <c r="D4" s="66"/>
      <c r="E4" s="66"/>
      <c r="F4" s="66"/>
      <c r="G4" s="66"/>
      <c r="H4" s="66"/>
      <c r="I4" s="66"/>
      <c r="J4" s="66"/>
      <c r="K4" s="66"/>
      <c r="L4" s="66"/>
    </row>
    <row r="5" spans="2:19" ht="7.2" customHeight="1" x14ac:dyDescent="0.25">
      <c r="B5" s="2"/>
    </row>
    <row r="6" spans="2:19" ht="12" customHeight="1" x14ac:dyDescent="0.25">
      <c r="B6" s="67" t="s">
        <v>19</v>
      </c>
      <c r="C6" s="67"/>
      <c r="D6" s="67"/>
      <c r="E6" s="67"/>
      <c r="F6" s="67"/>
      <c r="G6" s="67"/>
      <c r="H6" s="67"/>
      <c r="I6" s="67"/>
      <c r="J6" s="67"/>
      <c r="K6" s="67"/>
      <c r="L6" s="67"/>
    </row>
    <row r="7" spans="2:19" ht="14.4" x14ac:dyDescent="0.3">
      <c r="B7" s="68" t="s">
        <v>56</v>
      </c>
      <c r="C7" s="68"/>
      <c r="D7" s="68"/>
      <c r="E7" s="68"/>
      <c r="F7" s="68"/>
      <c r="G7" s="68"/>
      <c r="H7" s="68"/>
      <c r="I7" s="68"/>
      <c r="J7" s="68"/>
      <c r="K7" s="68"/>
      <c r="L7" s="68"/>
    </row>
    <row r="8" spans="2:19" ht="12" customHeight="1" x14ac:dyDescent="0.25">
      <c r="B8" s="20"/>
      <c r="C8" s="12"/>
      <c r="D8" s="12"/>
      <c r="E8" s="20"/>
      <c r="F8" s="12"/>
      <c r="G8" s="12"/>
      <c r="H8" s="20"/>
      <c r="I8" s="12"/>
      <c r="J8" s="12"/>
    </row>
    <row r="9" spans="2:19" ht="12" customHeight="1" x14ac:dyDescent="0.25">
      <c r="B9" s="13" t="s">
        <v>1</v>
      </c>
      <c r="C9" s="52"/>
      <c r="D9" s="8" t="s">
        <v>20</v>
      </c>
      <c r="E9" s="30" t="s">
        <v>21</v>
      </c>
      <c r="K9" s="12"/>
    </row>
    <row r="10" spans="2:19" ht="12" customHeight="1" x14ac:dyDescent="0.25">
      <c r="B10" s="13" t="s">
        <v>2</v>
      </c>
      <c r="C10" s="62">
        <v>198000</v>
      </c>
      <c r="D10" s="14"/>
      <c r="E10" s="12"/>
    </row>
    <row r="11" spans="2:19" ht="12" customHeight="1" x14ac:dyDescent="0.25">
      <c r="B11" s="16" t="s">
        <v>3</v>
      </c>
      <c r="C11" s="17">
        <f>C10*D11</f>
        <v>39600</v>
      </c>
      <c r="D11" s="22">
        <v>0.2</v>
      </c>
      <c r="E11" s="12"/>
    </row>
    <row r="12" spans="2:19" ht="12" customHeight="1" x14ac:dyDescent="0.25">
      <c r="B12" s="18" t="s">
        <v>5</v>
      </c>
      <c r="C12" s="17">
        <f>C10-C11</f>
        <v>158400</v>
      </c>
      <c r="D12" s="19"/>
      <c r="E12" s="20"/>
    </row>
    <row r="13" spans="2:19" ht="12" customHeight="1" x14ac:dyDescent="0.25">
      <c r="B13" s="18" t="s">
        <v>6</v>
      </c>
      <c r="C13" s="63">
        <v>0.06</v>
      </c>
      <c r="D13" s="6">
        <v>30</v>
      </c>
      <c r="E13" s="21" t="s">
        <v>28</v>
      </c>
      <c r="N13" s="93" t="s">
        <v>38</v>
      </c>
      <c r="O13" s="93"/>
      <c r="P13" s="61"/>
      <c r="Q13" s="61"/>
      <c r="R13" s="61"/>
      <c r="S13" s="61"/>
    </row>
    <row r="14" spans="2:19" ht="12" customHeight="1" x14ac:dyDescent="0.25">
      <c r="B14" s="16" t="s">
        <v>18</v>
      </c>
      <c r="C14" s="17">
        <f>C10*D14</f>
        <v>9108</v>
      </c>
      <c r="D14" s="22">
        <v>4.5999999999999999E-2</v>
      </c>
      <c r="E14" s="12"/>
    </row>
    <row r="15" spans="2:19" ht="12" customHeight="1" thickBot="1" x14ac:dyDescent="0.3">
      <c r="B15" s="16"/>
      <c r="C15" s="17"/>
      <c r="F15" s="22"/>
      <c r="G15" s="12"/>
      <c r="H15" s="20"/>
      <c r="I15" s="12"/>
      <c r="J15" s="12"/>
      <c r="K15" s="12"/>
    </row>
    <row r="16" spans="2:19" ht="29.25" customHeight="1" thickBot="1" x14ac:dyDescent="0.3">
      <c r="C16" s="69" t="s">
        <v>34</v>
      </c>
      <c r="D16" s="70"/>
      <c r="E16"/>
      <c r="F16" s="69" t="s">
        <v>35</v>
      </c>
      <c r="G16" s="70"/>
      <c r="H16"/>
      <c r="J16" s="78" t="s">
        <v>37</v>
      </c>
      <c r="K16" s="79"/>
      <c r="L16" s="80"/>
      <c r="N16" s="78" t="s">
        <v>36</v>
      </c>
      <c r="O16" s="79"/>
      <c r="P16" s="80"/>
    </row>
    <row r="17" spans="2:22" ht="6" customHeight="1" x14ac:dyDescent="0.25">
      <c r="B17" s="38"/>
      <c r="C17" s="38"/>
      <c r="D17" s="38"/>
      <c r="E17" s="38"/>
      <c r="G17" s="40"/>
      <c r="H17" s="12"/>
    </row>
    <row r="18" spans="2:22" ht="12" customHeight="1" x14ac:dyDescent="0.25">
      <c r="B18" s="20"/>
      <c r="C18" s="60" t="s">
        <v>23</v>
      </c>
      <c r="D18" s="60" t="s">
        <v>30</v>
      </c>
      <c r="E18"/>
      <c r="F18" s="60" t="s">
        <v>23</v>
      </c>
      <c r="G18" s="60" t="s">
        <v>30</v>
      </c>
      <c r="H18"/>
      <c r="I18" s="50" t="s">
        <v>20</v>
      </c>
      <c r="J18" s="94" t="s">
        <v>21</v>
      </c>
      <c r="K18" s="94"/>
      <c r="L18" s="94"/>
      <c r="M18" s="94"/>
      <c r="N18" s="50" t="s">
        <v>20</v>
      </c>
      <c r="O18" s="94" t="s">
        <v>21</v>
      </c>
      <c r="P18" s="94"/>
      <c r="Q18" s="94"/>
      <c r="R18" s="94"/>
      <c r="S18" s="94"/>
      <c r="T18" s="94"/>
      <c r="U18" s="94"/>
      <c r="V18" s="94"/>
    </row>
    <row r="19" spans="2:22" ht="12" customHeight="1" x14ac:dyDescent="0.25">
      <c r="B19" s="23" t="s">
        <v>31</v>
      </c>
      <c r="C19" s="62">
        <v>1525</v>
      </c>
      <c r="D19" s="17">
        <f>SUM(C19)*12</f>
        <v>18300</v>
      </c>
      <c r="E19"/>
      <c r="F19" s="31">
        <f>C19*(1+$N$19)^4</f>
        <v>1853.6470312500001</v>
      </c>
      <c r="G19" s="31">
        <f>D19*(1+$N$19)^4</f>
        <v>22243.764374999999</v>
      </c>
      <c r="H19"/>
      <c r="I19" s="12"/>
      <c r="J19" s="35"/>
      <c r="N19" s="51">
        <v>0.05</v>
      </c>
      <c r="O19" s="24" t="s">
        <v>53</v>
      </c>
    </row>
    <row r="20" spans="2:22" ht="4.2" customHeight="1" x14ac:dyDescent="0.25">
      <c r="B20" s="38"/>
      <c r="C20" s="38"/>
      <c r="D20" s="38"/>
      <c r="E20"/>
      <c r="F20" s="38"/>
      <c r="G20" s="38"/>
      <c r="H20"/>
      <c r="I20" s="12"/>
      <c r="J20" s="12"/>
      <c r="N20" s="12"/>
      <c r="O20" s="12"/>
      <c r="P20" s="12"/>
    </row>
    <row r="21" spans="2:22" ht="12" customHeight="1" x14ac:dyDescent="0.25">
      <c r="B21" s="23" t="s">
        <v>24</v>
      </c>
      <c r="C21" s="39">
        <f>(C19*I21)*-1</f>
        <v>-76.25</v>
      </c>
      <c r="D21" s="17">
        <f>(D19*I21)*-1</f>
        <v>-915</v>
      </c>
      <c r="E21"/>
      <c r="F21" s="39">
        <f>(F19*N21)*-1</f>
        <v>-92.682351562500003</v>
      </c>
      <c r="G21" s="17">
        <f>(G19*N21)*-1</f>
        <v>-1112.18821875</v>
      </c>
      <c r="H21"/>
      <c r="I21" s="51">
        <v>0.05</v>
      </c>
      <c r="J21" s="24" t="s">
        <v>25</v>
      </c>
      <c r="N21" s="51">
        <v>0.05</v>
      </c>
      <c r="O21" s="24" t="s">
        <v>25</v>
      </c>
    </row>
    <row r="22" spans="2:22" ht="4.2" customHeight="1" x14ac:dyDescent="0.25">
      <c r="B22" s="38"/>
      <c r="C22" s="38"/>
      <c r="D22" s="38"/>
      <c r="E22"/>
      <c r="F22" s="38"/>
      <c r="G22" s="38"/>
      <c r="H22"/>
      <c r="I22" s="12"/>
      <c r="J22" s="12"/>
      <c r="N22" s="12"/>
      <c r="O22" s="12"/>
      <c r="P22" s="12"/>
    </row>
    <row r="23" spans="2:22" ht="12" customHeight="1" x14ac:dyDescent="0.25">
      <c r="B23" s="13" t="s">
        <v>32</v>
      </c>
      <c r="C23" s="32">
        <f>C19+C21</f>
        <v>1448.75</v>
      </c>
      <c r="D23" s="32">
        <f>D19+D21</f>
        <v>17385</v>
      </c>
      <c r="E23"/>
      <c r="F23" s="32">
        <f>F19+F21</f>
        <v>1760.9646796874999</v>
      </c>
      <c r="G23" s="32">
        <f>G19+G21</f>
        <v>21131.576156249997</v>
      </c>
      <c r="H23"/>
      <c r="I23" s="12"/>
      <c r="J23" s="12"/>
      <c r="N23" s="12"/>
      <c r="O23" s="12"/>
    </row>
    <row r="24" spans="2:22" ht="12" customHeight="1" x14ac:dyDescent="0.25">
      <c r="B24" s="12"/>
      <c r="C24" s="12"/>
      <c r="D24" s="12"/>
      <c r="E24"/>
      <c r="F24" s="12"/>
      <c r="G24" s="12"/>
      <c r="H24"/>
      <c r="I24" s="12"/>
      <c r="J24" s="12"/>
      <c r="N24" s="12"/>
      <c r="O24" s="12"/>
    </row>
    <row r="25" spans="2:22" ht="12" customHeight="1" x14ac:dyDescent="0.25">
      <c r="B25" s="16" t="s">
        <v>7</v>
      </c>
      <c r="C25" s="12"/>
      <c r="D25"/>
      <c r="E25"/>
      <c r="F25" s="12"/>
      <c r="H25"/>
      <c r="I25" s="50" t="s">
        <v>20</v>
      </c>
      <c r="J25" s="94" t="s">
        <v>21</v>
      </c>
      <c r="K25" s="94"/>
      <c r="L25" s="94"/>
      <c r="M25" s="94"/>
      <c r="N25" s="50" t="s">
        <v>20</v>
      </c>
      <c r="O25" s="94" t="s">
        <v>21</v>
      </c>
      <c r="P25" s="94"/>
      <c r="Q25" s="94"/>
      <c r="R25" s="94"/>
      <c r="S25" s="94"/>
      <c r="T25" s="94"/>
      <c r="U25" s="94"/>
      <c r="V25" s="94"/>
    </row>
    <row r="26" spans="2:22" ht="12" customHeight="1" x14ac:dyDescent="0.25">
      <c r="B26" s="16" t="s">
        <v>8</v>
      </c>
      <c r="C26" s="10">
        <f>D26/12</f>
        <v>79.083333333333329</v>
      </c>
      <c r="D26" s="62">
        <v>949</v>
      </c>
      <c r="E26"/>
      <c r="F26" s="27">
        <f>C26*(1+$N$27)^4</f>
        <v>89.008988390833323</v>
      </c>
      <c r="G26" s="27">
        <f>D26*(1+$N$27)^4</f>
        <v>1068.1078606899998</v>
      </c>
      <c r="H26"/>
      <c r="I26" s="25"/>
      <c r="J26" s="26" t="s">
        <v>27</v>
      </c>
      <c r="N26" s="51">
        <v>0.05</v>
      </c>
      <c r="O26" s="26" t="s">
        <v>27</v>
      </c>
    </row>
    <row r="27" spans="2:22" ht="12" customHeight="1" x14ac:dyDescent="0.25">
      <c r="B27" s="16" t="s">
        <v>9</v>
      </c>
      <c r="C27" s="27">
        <f>D27/12</f>
        <v>54.166666666666664</v>
      </c>
      <c r="D27" s="62">
        <v>650</v>
      </c>
      <c r="E27"/>
      <c r="F27" s="27">
        <f>C27*(1+$N$27)^4</f>
        <v>60.965060541666659</v>
      </c>
      <c r="G27" s="27">
        <f>D27*(1+$N$27)^4</f>
        <v>731.58072649999997</v>
      </c>
      <c r="H27"/>
      <c r="I27" s="28"/>
      <c r="J27" s="21" t="s">
        <v>22</v>
      </c>
      <c r="N27" s="51">
        <v>0.03</v>
      </c>
      <c r="O27" s="21" t="s">
        <v>53</v>
      </c>
    </row>
    <row r="28" spans="2:22" ht="12" customHeight="1" x14ac:dyDescent="0.25">
      <c r="B28" s="16" t="s">
        <v>10</v>
      </c>
      <c r="C28" s="17">
        <f>I28*C19</f>
        <v>30.5</v>
      </c>
      <c r="D28" s="17">
        <f>I28*D19</f>
        <v>366</v>
      </c>
      <c r="E28"/>
      <c r="F28" s="17">
        <f>N28*F19</f>
        <v>37.072940625000001</v>
      </c>
      <c r="G28" s="17">
        <f>N28*G19</f>
        <v>444.87528750000001</v>
      </c>
      <c r="H28"/>
      <c r="I28" s="51">
        <v>0.02</v>
      </c>
      <c r="J28" s="29" t="s">
        <v>11</v>
      </c>
      <c r="N28" s="51">
        <v>0.02</v>
      </c>
      <c r="O28" s="29" t="s">
        <v>11</v>
      </c>
    </row>
    <row r="29" spans="2:22" ht="12" customHeight="1" x14ac:dyDescent="0.25">
      <c r="B29" s="16" t="s">
        <v>12</v>
      </c>
      <c r="C29" s="17">
        <f>I29*C19</f>
        <v>91.5</v>
      </c>
      <c r="D29" s="17">
        <f>I29*D19</f>
        <v>1098</v>
      </c>
      <c r="E29"/>
      <c r="F29" s="17">
        <f>N29*F19</f>
        <v>148.2917625</v>
      </c>
      <c r="G29" s="17">
        <f>N29*G19</f>
        <v>1779.5011500000001</v>
      </c>
      <c r="H29"/>
      <c r="I29" s="51">
        <v>0.06</v>
      </c>
      <c r="J29" s="21" t="s">
        <v>26</v>
      </c>
      <c r="N29" s="51">
        <v>0.08</v>
      </c>
      <c r="O29" s="21" t="s">
        <v>54</v>
      </c>
    </row>
    <row r="30" spans="2:22" ht="4.2" customHeight="1" x14ac:dyDescent="0.25">
      <c r="B30" s="38"/>
      <c r="C30" s="38"/>
      <c r="D30" s="38"/>
      <c r="E30"/>
      <c r="F30" s="38"/>
      <c r="G30" s="38"/>
      <c r="H30"/>
      <c r="I30" s="12"/>
      <c r="J30" s="12"/>
      <c r="N30" s="12"/>
      <c r="O30" s="12"/>
      <c r="P30" s="12"/>
    </row>
    <row r="31" spans="2:22" s="12" customFormat="1" ht="12" customHeight="1" x14ac:dyDescent="0.25">
      <c r="B31" s="48" t="s">
        <v>13</v>
      </c>
      <c r="C31" s="32">
        <f>SUM(C26:C29)</f>
        <v>255.25</v>
      </c>
      <c r="D31" s="32">
        <f>SUM(D26:D29)</f>
        <v>3063</v>
      </c>
      <c r="F31" s="32">
        <f>SUM(F26:F29)</f>
        <v>335.33875205749996</v>
      </c>
      <c r="G31" s="32">
        <f>SUM(G26:G29)</f>
        <v>4024.06502469</v>
      </c>
      <c r="P31"/>
      <c r="Q31"/>
    </row>
    <row r="32" spans="2:22" ht="12" customHeight="1" x14ac:dyDescent="0.25">
      <c r="C32" s="5"/>
      <c r="D32"/>
      <c r="E32"/>
      <c r="F32" s="5"/>
      <c r="H32"/>
      <c r="J32" s="41"/>
      <c r="O32" s="41"/>
    </row>
    <row r="33" spans="2:21" ht="12" customHeight="1" x14ac:dyDescent="0.25">
      <c r="B33" s="46" t="s">
        <v>33</v>
      </c>
      <c r="C33" s="32">
        <f>C23-C31</f>
        <v>1193.5</v>
      </c>
      <c r="D33" s="32">
        <f>D23-D31</f>
        <v>14322</v>
      </c>
      <c r="E33"/>
      <c r="F33" s="32">
        <f>F23-F31</f>
        <v>1425.62592763</v>
      </c>
      <c r="G33" s="32">
        <f>G23-G31</f>
        <v>17107.511131559997</v>
      </c>
      <c r="H33"/>
    </row>
    <row r="34" spans="2:21" ht="12" customHeight="1" x14ac:dyDescent="0.25">
      <c r="B34" s="4"/>
      <c r="C34" s="5"/>
      <c r="D34"/>
      <c r="E34"/>
      <c r="F34" s="5"/>
      <c r="H34"/>
    </row>
    <row r="35" spans="2:21" ht="12" customHeight="1" x14ac:dyDescent="0.25">
      <c r="B35" s="47" t="s">
        <v>29</v>
      </c>
      <c r="C35" s="7">
        <f>PMT(C13/12,D13*12,C12)</f>
        <v>-949.68803184195963</v>
      </c>
      <c r="D35" s="7">
        <f>PMT(C13/12,D13*12,C12)*12</f>
        <v>-11396.256382103515</v>
      </c>
      <c r="E35"/>
      <c r="F35" s="7">
        <f>PMT(C13/12,D13*12,C12)</f>
        <v>-949.68803184195963</v>
      </c>
      <c r="G35" s="7">
        <f>PMT(C13/12,D13*12,C12)*12</f>
        <v>-11396.256382103515</v>
      </c>
      <c r="H35"/>
      <c r="J35" s="41"/>
      <c r="O35" s="41"/>
    </row>
    <row r="36" spans="2:21" ht="12" customHeight="1" x14ac:dyDescent="0.25">
      <c r="B36" s="4"/>
      <c r="C36" s="5"/>
      <c r="D36"/>
      <c r="E36"/>
      <c r="F36" s="5"/>
      <c r="H36"/>
      <c r="K36" s="49"/>
    </row>
    <row r="37" spans="2:21" ht="12" customHeight="1" x14ac:dyDescent="0.25">
      <c r="B37" s="46" t="s">
        <v>39</v>
      </c>
      <c r="C37" s="32">
        <f>C33+C35</f>
        <v>243.81196815804037</v>
      </c>
      <c r="D37" s="32">
        <f>D33+D35</f>
        <v>2925.7436178964854</v>
      </c>
      <c r="E37"/>
      <c r="F37" s="32">
        <f>F33+F35</f>
        <v>475.93789578804035</v>
      </c>
      <c r="G37" s="32">
        <f>G33+G35</f>
        <v>5711.2547494564824</v>
      </c>
      <c r="H37"/>
    </row>
    <row r="38" spans="2:21" ht="12" customHeight="1" x14ac:dyDescent="0.25">
      <c r="D38"/>
      <c r="E38"/>
      <c r="H38"/>
    </row>
    <row r="39" spans="2:21" ht="12" customHeight="1" x14ac:dyDescent="0.25">
      <c r="B39" s="42" t="s">
        <v>14</v>
      </c>
      <c r="C39" s="44">
        <f>C33/$C$10</f>
        <v>6.0277777777777777E-3</v>
      </c>
      <c r="D39" s="44">
        <f>D33/$C$10</f>
        <v>7.2333333333333333E-2</v>
      </c>
      <c r="E39"/>
      <c r="F39" s="44">
        <f>F33/$C$10</f>
        <v>7.2001309476262629E-3</v>
      </c>
      <c r="G39" s="44">
        <f>G33/$C$10</f>
        <v>8.6401571371515135E-2</v>
      </c>
      <c r="H39"/>
      <c r="I39" s="34" t="s">
        <v>15</v>
      </c>
      <c r="O39" s="34"/>
    </row>
    <row r="40" spans="2:21" ht="12" customHeight="1" x14ac:dyDescent="0.25">
      <c r="B40" s="43"/>
      <c r="C40" s="45"/>
      <c r="D40" s="45"/>
      <c r="E40"/>
      <c r="F40" s="45"/>
      <c r="G40" s="45"/>
      <c r="H40"/>
    </row>
    <row r="41" spans="2:21" ht="12" customHeight="1" x14ac:dyDescent="0.25">
      <c r="B41" s="42" t="s">
        <v>16</v>
      </c>
      <c r="C41" s="44">
        <f>C37/($C$11+$C$14)</f>
        <v>5.0055836445356073E-3</v>
      </c>
      <c r="D41" s="44">
        <f>D37/($C$11+$C$14)</f>
        <v>6.0067003734427311E-2</v>
      </c>
      <c r="E41"/>
      <c r="F41" s="44">
        <f>F37/($C$11+$C$14)</f>
        <v>9.7712469366026192E-3</v>
      </c>
      <c r="G41" s="44">
        <f>G37/($C$11+$C$14)</f>
        <v>0.11725496323923139</v>
      </c>
      <c r="H41"/>
      <c r="I41" s="34" t="s">
        <v>17</v>
      </c>
    </row>
    <row r="42" spans="2:21" ht="12" customHeight="1" thickBot="1" x14ac:dyDescent="0.3">
      <c r="D42"/>
      <c r="E42" s="4"/>
    </row>
    <row r="43" spans="2:21" ht="29.25" customHeight="1" thickBot="1" x14ac:dyDescent="0.3">
      <c r="C43" s="69" t="s">
        <v>41</v>
      </c>
      <c r="D43" s="70"/>
      <c r="E43"/>
      <c r="F43" s="69" t="s">
        <v>51</v>
      </c>
      <c r="G43" s="70"/>
    </row>
    <row r="44" spans="2:21" ht="12" customHeight="1" x14ac:dyDescent="0.25">
      <c r="D44"/>
      <c r="E44" s="4"/>
      <c r="P44" s="58"/>
      <c r="Q44" s="58"/>
      <c r="R44" s="58"/>
      <c r="S44" s="58"/>
      <c r="T44" s="58"/>
    </row>
    <row r="45" spans="2:21" ht="12" customHeight="1" x14ac:dyDescent="0.25">
      <c r="B45" s="54" t="s">
        <v>42</v>
      </c>
      <c r="C45" s="90">
        <f>D37</f>
        <v>2925.7436178964854</v>
      </c>
      <c r="D45" s="91"/>
      <c r="E45" s="4"/>
      <c r="F45" s="74">
        <f>SUM('Annual Cash Flow'!D38,'Annual Cash Flow'!G38,'Annual Cash Flow'!J38,'Annual Cash Flow'!M38,'Annual Cash Flow'!P38)</f>
        <v>20846.60402304243</v>
      </c>
      <c r="G45" s="75"/>
      <c r="O45" s="34"/>
    </row>
    <row r="46" spans="2:21" ht="12" customHeight="1" x14ac:dyDescent="0.25">
      <c r="B46" s="54" t="s">
        <v>40</v>
      </c>
      <c r="C46" s="90">
        <f>C10*I46</f>
        <v>9900</v>
      </c>
      <c r="D46" s="91"/>
      <c r="E46" s="4"/>
      <c r="F46" s="76">
        <f>C46*5</f>
        <v>49500</v>
      </c>
      <c r="G46" s="77"/>
      <c r="I46" s="49">
        <v>0.05</v>
      </c>
      <c r="J46" s="33" t="s">
        <v>40</v>
      </c>
      <c r="O46" s="54"/>
      <c r="P46" s="53"/>
      <c r="Q46" s="53"/>
      <c r="R46" s="53"/>
      <c r="S46" s="53"/>
      <c r="T46" s="53"/>
      <c r="U46" s="56"/>
    </row>
    <row r="47" spans="2:21" ht="12" customHeight="1" x14ac:dyDescent="0.25">
      <c r="B47" s="54" t="s">
        <v>43</v>
      </c>
      <c r="C47" s="90">
        <f>$C$10/27.5</f>
        <v>7200</v>
      </c>
      <c r="D47" s="90"/>
      <c r="E47" s="4"/>
      <c r="F47" s="76">
        <f>($C$10/$I$47)*(0.9)*5</f>
        <v>32400</v>
      </c>
      <c r="G47" s="77"/>
      <c r="I47">
        <v>27.5</v>
      </c>
      <c r="J47" s="33" t="s">
        <v>55</v>
      </c>
      <c r="O47" s="54"/>
      <c r="P47" s="57"/>
      <c r="Q47" s="57"/>
      <c r="R47" s="57"/>
      <c r="S47" s="57"/>
      <c r="T47" s="57"/>
      <c r="U47" s="56"/>
    </row>
    <row r="48" spans="2:21" ht="4.2" customHeight="1" x14ac:dyDescent="0.25">
      <c r="B48" s="38"/>
      <c r="C48" s="38"/>
      <c r="D48" s="38"/>
      <c r="E48"/>
      <c r="F48" s="38"/>
      <c r="G48" s="38"/>
      <c r="H48"/>
      <c r="I48" s="12"/>
      <c r="J48" s="12"/>
      <c r="N48" s="12"/>
      <c r="O48" s="12"/>
      <c r="P48" s="12"/>
    </row>
    <row r="49" spans="2:21" ht="12" customHeight="1" x14ac:dyDescent="0.25">
      <c r="B49" s="55" t="s">
        <v>44</v>
      </c>
      <c r="C49" s="92">
        <f>SUM(C45:D47)</f>
        <v>20025.743617896485</v>
      </c>
      <c r="D49" s="92"/>
      <c r="E49"/>
      <c r="F49" s="92">
        <f>SUM(F45:G47)</f>
        <v>102746.60402304243</v>
      </c>
      <c r="G49" s="92"/>
      <c r="O49" s="54"/>
      <c r="P49" s="59"/>
      <c r="Q49" s="59"/>
      <c r="R49" s="59"/>
      <c r="S49" s="59"/>
      <c r="T49" s="59"/>
      <c r="U49" s="56"/>
    </row>
    <row r="50" spans="2:21" ht="12" customHeight="1" x14ac:dyDescent="0.25">
      <c r="B50" s="54"/>
      <c r="C50" s="5"/>
      <c r="E50" s="4"/>
      <c r="F50" s="5"/>
      <c r="G50" s="5"/>
    </row>
    <row r="51" spans="2:21" ht="4.2" customHeight="1" thickBot="1" x14ac:dyDescent="0.3">
      <c r="B51" s="38"/>
      <c r="C51" s="38"/>
      <c r="D51" s="38"/>
      <c r="E51" s="38"/>
      <c r="F51" s="38"/>
      <c r="G51" s="38"/>
      <c r="H51" s="38"/>
      <c r="K51" s="12"/>
    </row>
    <row r="52" spans="2:21" s="33" customFormat="1" ht="12" customHeight="1" x14ac:dyDescent="0.25">
      <c r="B52" s="81" t="s">
        <v>45</v>
      </c>
      <c r="C52" s="82"/>
      <c r="D52" s="82"/>
      <c r="E52" s="82"/>
      <c r="F52" s="82"/>
      <c r="G52" s="82"/>
      <c r="H52" s="82"/>
      <c r="I52" s="82"/>
      <c r="J52" s="82"/>
      <c r="K52" s="82"/>
      <c r="L52" s="83"/>
    </row>
    <row r="53" spans="2:21" ht="4.2" customHeight="1" x14ac:dyDescent="0.25">
      <c r="B53" s="65"/>
      <c r="C53" s="38"/>
      <c r="D53" s="38"/>
      <c r="E53" s="38"/>
      <c r="F53" s="38"/>
      <c r="G53" s="38"/>
      <c r="H53" s="38"/>
      <c r="I53" s="12"/>
      <c r="J53" s="12"/>
      <c r="K53" s="12"/>
      <c r="L53" s="15"/>
    </row>
    <row r="54" spans="2:21" s="33" customFormat="1" ht="12" customHeight="1" x14ac:dyDescent="0.25">
      <c r="B54" s="84" t="s">
        <v>46</v>
      </c>
      <c r="C54" s="85"/>
      <c r="D54" s="85"/>
      <c r="E54" s="85"/>
      <c r="F54" s="85"/>
      <c r="G54" s="85"/>
      <c r="H54" s="85"/>
      <c r="I54" s="85"/>
      <c r="J54" s="85"/>
      <c r="K54" s="85"/>
      <c r="L54" s="86"/>
    </row>
    <row r="55" spans="2:21" s="33" customFormat="1" ht="12" customHeight="1" thickBot="1" x14ac:dyDescent="0.3">
      <c r="B55" s="87"/>
      <c r="C55" s="88"/>
      <c r="D55" s="88"/>
      <c r="E55" s="88"/>
      <c r="F55" s="88"/>
      <c r="G55" s="88"/>
      <c r="H55" s="88"/>
      <c r="I55" s="88"/>
      <c r="J55" s="88"/>
      <c r="K55" s="88"/>
      <c r="L55" s="89"/>
    </row>
    <row r="56" spans="2:21" ht="12" customHeight="1" x14ac:dyDescent="0.25">
      <c r="H56" s="37"/>
    </row>
    <row r="57" spans="2:21" ht="4.2" customHeight="1" x14ac:dyDescent="0.25">
      <c r="H57" s="38"/>
      <c r="K57" s="12"/>
    </row>
    <row r="58" spans="2:21" ht="12" customHeight="1" x14ac:dyDescent="0.25">
      <c r="H58" s="11"/>
    </row>
    <row r="59" spans="2:21" ht="12" customHeight="1" x14ac:dyDescent="0.25">
      <c r="H59" s="20"/>
    </row>
    <row r="60" spans="2:21" ht="12" customHeight="1" x14ac:dyDescent="0.25"/>
    <row r="61" spans="2:21" ht="12" customHeight="1" x14ac:dyDescent="0.25">
      <c r="H61" s="10"/>
    </row>
    <row r="62" spans="2:21" ht="12" customHeight="1" x14ac:dyDescent="0.25">
      <c r="H62" s="10"/>
    </row>
    <row r="63" spans="2:21" ht="12" customHeight="1" x14ac:dyDescent="0.25">
      <c r="H63" s="37"/>
    </row>
    <row r="64" spans="2:21" ht="12" customHeight="1" x14ac:dyDescent="0.25">
      <c r="H64" s="37"/>
    </row>
    <row r="65" spans="8:11" ht="4.2" customHeight="1" x14ac:dyDescent="0.25">
      <c r="H65" s="38"/>
      <c r="K65" s="12"/>
    </row>
    <row r="66" spans="8:11" ht="12" customHeight="1" x14ac:dyDescent="0.25">
      <c r="H66" s="11"/>
    </row>
    <row r="67" spans="8:11" ht="12" customHeight="1" x14ac:dyDescent="0.25"/>
    <row r="68" spans="8:11" ht="12" customHeight="1" x14ac:dyDescent="0.25"/>
    <row r="69" spans="8:11" ht="12" customHeight="1" x14ac:dyDescent="0.25"/>
    <row r="70" spans="8:11" ht="12" customHeight="1" x14ac:dyDescent="0.25"/>
    <row r="71" spans="8:11" ht="12" customHeight="1" x14ac:dyDescent="0.25"/>
    <row r="72" spans="8:11" ht="12" customHeight="1" x14ac:dyDescent="0.25"/>
    <row r="73" spans="8:11" ht="12" customHeight="1" x14ac:dyDescent="0.25"/>
    <row r="74" spans="8:11" ht="12" customHeight="1" x14ac:dyDescent="0.25"/>
    <row r="75" spans="8:11" ht="12" customHeight="1" x14ac:dyDescent="0.25"/>
    <row r="76" spans="8:11" ht="12" customHeight="1" x14ac:dyDescent="0.25"/>
    <row r="77" spans="8:11" ht="12" customHeight="1" x14ac:dyDescent="0.25"/>
    <row r="78" spans="8:11" ht="12" customHeight="1" x14ac:dyDescent="0.25"/>
    <row r="79" spans="8:11" ht="12" customHeight="1" x14ac:dyDescent="0.25"/>
    <row r="80" spans="8:11" ht="12" customHeight="1" x14ac:dyDescent="0.25"/>
    <row r="81" spans="2:10" ht="12" customHeight="1" x14ac:dyDescent="0.25"/>
    <row r="82" spans="2:10" ht="12" customHeight="1" x14ac:dyDescent="0.25"/>
    <row r="83" spans="2:10" ht="12" customHeight="1" x14ac:dyDescent="0.25"/>
    <row r="84" spans="2:10" ht="12" customHeight="1" thickBot="1" x14ac:dyDescent="0.3"/>
    <row r="85" spans="2:10" ht="12.75" customHeight="1" x14ac:dyDescent="0.25">
      <c r="B85" s="71"/>
      <c r="C85" s="71"/>
      <c r="D85" s="71"/>
      <c r="E85" s="71"/>
      <c r="F85" s="71"/>
      <c r="G85" s="71"/>
      <c r="H85" s="71"/>
      <c r="I85" s="71"/>
      <c r="J85" s="71"/>
    </row>
    <row r="86" spans="2:10" ht="15" customHeight="1" thickBot="1" x14ac:dyDescent="0.3">
      <c r="B86" s="72"/>
      <c r="C86" s="72"/>
      <c r="D86" s="72"/>
      <c r="E86" s="72"/>
      <c r="F86" s="72"/>
      <c r="G86" s="72"/>
      <c r="H86" s="72"/>
      <c r="I86" s="72"/>
      <c r="J86" s="72"/>
    </row>
    <row r="87" spans="2:10" ht="14.4" thickBot="1" x14ac:dyDescent="0.3">
      <c r="B87" s="73"/>
      <c r="C87" s="73"/>
      <c r="D87" s="73"/>
      <c r="E87" s="73"/>
      <c r="F87" s="73"/>
      <c r="G87" s="73"/>
      <c r="H87" s="73"/>
      <c r="I87" s="73"/>
      <c r="J87" s="73"/>
    </row>
    <row r="88" spans="2:10" ht="12" customHeight="1" x14ac:dyDescent="0.25"/>
    <row r="89" spans="2:10" ht="12" customHeight="1" x14ac:dyDescent="0.25"/>
    <row r="90" spans="2:10" ht="12" customHeight="1" x14ac:dyDescent="0.25"/>
    <row r="91" spans="2:10" ht="12" customHeight="1" x14ac:dyDescent="0.25"/>
    <row r="92" spans="2:10" ht="12" customHeight="1" x14ac:dyDescent="0.25"/>
    <row r="93" spans="2:10" ht="12" customHeight="1" x14ac:dyDescent="0.25"/>
    <row r="94" spans="2:10" ht="12" customHeight="1" x14ac:dyDescent="0.25"/>
    <row r="95" spans="2:10" ht="12" customHeight="1" x14ac:dyDescent="0.25"/>
    <row r="96" spans="2:10" ht="12" customHeight="1" x14ac:dyDescent="0.25">
      <c r="B96" s="1"/>
    </row>
    <row r="97" ht="12" customHeight="1" x14ac:dyDescent="0.25"/>
    <row r="98" ht="12" customHeight="1" x14ac:dyDescent="0.25"/>
    <row r="99" ht="12" customHeight="1" x14ac:dyDescent="0.25"/>
    <row r="100" ht="12" customHeight="1" x14ac:dyDescent="0.25"/>
    <row r="101" ht="12" customHeight="1" x14ac:dyDescent="0.25"/>
    <row r="102" ht="12" customHeight="1" x14ac:dyDescent="0.25"/>
    <row r="103" ht="12" customHeight="1" x14ac:dyDescent="0.25"/>
    <row r="104" ht="12" customHeight="1" x14ac:dyDescent="0.25"/>
    <row r="105" ht="12" customHeight="1" x14ac:dyDescent="0.25"/>
    <row r="106" ht="12" customHeight="1" x14ac:dyDescent="0.25"/>
    <row r="107" ht="12" customHeight="1" x14ac:dyDescent="0.25"/>
    <row r="108" ht="12" customHeight="1" x14ac:dyDescent="0.25"/>
    <row r="109" ht="12" customHeight="1" x14ac:dyDescent="0.25"/>
    <row r="110" ht="12" customHeight="1" x14ac:dyDescent="0.25"/>
    <row r="111" ht="12" customHeight="1" x14ac:dyDescent="0.25"/>
    <row r="112" ht="12" customHeight="1" x14ac:dyDescent="0.25"/>
    <row r="113" ht="12" customHeight="1" x14ac:dyDescent="0.25"/>
    <row r="114" ht="12" customHeight="1" x14ac:dyDescent="0.25"/>
    <row r="115" ht="12" customHeight="1" x14ac:dyDescent="0.25"/>
    <row r="116" ht="12" customHeight="1" x14ac:dyDescent="0.25"/>
    <row r="117" ht="12" customHeight="1" x14ac:dyDescent="0.25"/>
    <row r="118" ht="12" customHeight="1" x14ac:dyDescent="0.25"/>
    <row r="119" ht="12" customHeight="1" x14ac:dyDescent="0.25"/>
    <row r="120" ht="12" customHeight="1" x14ac:dyDescent="0.25"/>
    <row r="121" ht="12" customHeight="1" x14ac:dyDescent="0.25"/>
    <row r="122" ht="12" customHeight="1" x14ac:dyDescent="0.25"/>
    <row r="123" ht="12" customHeight="1" x14ac:dyDescent="0.25"/>
    <row r="124" ht="12" customHeight="1" x14ac:dyDescent="0.25"/>
    <row r="125" ht="12" customHeight="1" x14ac:dyDescent="0.25"/>
    <row r="126" ht="12" customHeight="1" x14ac:dyDescent="0.25"/>
    <row r="127" ht="12" customHeight="1" x14ac:dyDescent="0.25"/>
    <row r="128" ht="12" customHeight="1" x14ac:dyDescent="0.25"/>
    <row r="129" ht="12" customHeight="1" x14ac:dyDescent="0.25"/>
    <row r="130" ht="12" customHeight="1" x14ac:dyDescent="0.25"/>
    <row r="131" ht="12" customHeight="1" x14ac:dyDescent="0.25"/>
    <row r="132" ht="12" customHeight="1" x14ac:dyDescent="0.25"/>
    <row r="133" ht="12" customHeight="1" x14ac:dyDescent="0.25"/>
    <row r="134" ht="12" customHeight="1" x14ac:dyDescent="0.25"/>
    <row r="135" ht="12" customHeight="1" x14ac:dyDescent="0.25"/>
    <row r="136" ht="12" customHeight="1" x14ac:dyDescent="0.25"/>
    <row r="137" ht="12" customHeight="1" x14ac:dyDescent="0.25"/>
    <row r="138" ht="12" customHeight="1" x14ac:dyDescent="0.25"/>
    <row r="139" ht="12" customHeight="1" x14ac:dyDescent="0.25"/>
    <row r="140" ht="12" customHeight="1" x14ac:dyDescent="0.25"/>
    <row r="141" ht="12" customHeight="1" x14ac:dyDescent="0.25"/>
    <row r="142" ht="12" customHeight="1" x14ac:dyDescent="0.25"/>
    <row r="143" ht="12" customHeight="1" x14ac:dyDescent="0.25"/>
    <row r="144" ht="12" customHeight="1" x14ac:dyDescent="0.25"/>
    <row r="145" ht="12" customHeight="1" x14ac:dyDescent="0.25"/>
    <row r="146" ht="12" customHeight="1" x14ac:dyDescent="0.25"/>
    <row r="147" ht="12" customHeight="1" x14ac:dyDescent="0.25"/>
    <row r="148" ht="12" customHeight="1" x14ac:dyDescent="0.25"/>
    <row r="149" ht="12" customHeight="1" x14ac:dyDescent="0.25"/>
    <row r="150" ht="12" customHeight="1" x14ac:dyDescent="0.25"/>
    <row r="151" ht="12" customHeight="1" x14ac:dyDescent="0.25"/>
    <row r="152" ht="12" customHeight="1" x14ac:dyDescent="0.25"/>
    <row r="153" ht="12" customHeight="1" x14ac:dyDescent="0.25"/>
    <row r="154" ht="12" customHeight="1" x14ac:dyDescent="0.25"/>
    <row r="155" ht="12" customHeight="1" x14ac:dyDescent="0.25"/>
    <row r="156" ht="12" customHeight="1" x14ac:dyDescent="0.25"/>
    <row r="157" ht="12" customHeight="1" x14ac:dyDescent="0.25"/>
    <row r="158" ht="12" customHeight="1" x14ac:dyDescent="0.25"/>
    <row r="159" ht="12" customHeight="1" x14ac:dyDescent="0.25"/>
    <row r="160" ht="12" customHeight="1" x14ac:dyDescent="0.25"/>
    <row r="161" ht="12" customHeight="1" x14ac:dyDescent="0.25"/>
    <row r="162" ht="12" customHeight="1" x14ac:dyDescent="0.25"/>
    <row r="163" ht="12" customHeight="1" x14ac:dyDescent="0.25"/>
    <row r="164" ht="12" customHeight="1" x14ac:dyDescent="0.25"/>
    <row r="165" ht="12" customHeight="1" x14ac:dyDescent="0.25"/>
    <row r="166" ht="12" customHeight="1" x14ac:dyDescent="0.25"/>
    <row r="167" ht="12" customHeight="1" x14ac:dyDescent="0.25"/>
    <row r="168" ht="12" customHeight="1" x14ac:dyDescent="0.25"/>
    <row r="169" ht="12" customHeight="1" x14ac:dyDescent="0.25"/>
    <row r="170" ht="12" customHeight="1" x14ac:dyDescent="0.25"/>
    <row r="171" ht="12" customHeight="1" x14ac:dyDescent="0.25"/>
    <row r="172" ht="12" customHeight="1" x14ac:dyDescent="0.25"/>
    <row r="173" ht="12" customHeight="1" x14ac:dyDescent="0.25"/>
    <row r="174" ht="12" customHeight="1" x14ac:dyDescent="0.25"/>
    <row r="175" ht="12" customHeight="1" x14ac:dyDescent="0.25"/>
    <row r="176" ht="12" customHeight="1" x14ac:dyDescent="0.25"/>
    <row r="177" ht="12" customHeight="1" x14ac:dyDescent="0.25"/>
    <row r="178" ht="12" customHeight="1" x14ac:dyDescent="0.25"/>
    <row r="179" ht="12" customHeight="1" x14ac:dyDescent="0.25"/>
    <row r="180" ht="12" customHeight="1" x14ac:dyDescent="0.25"/>
    <row r="181" ht="12" customHeight="1" x14ac:dyDescent="0.25"/>
    <row r="182" ht="12" customHeight="1" x14ac:dyDescent="0.25"/>
    <row r="183" ht="12" customHeight="1" x14ac:dyDescent="0.25"/>
    <row r="184" ht="12" customHeight="1" x14ac:dyDescent="0.25"/>
    <row r="185" ht="12" customHeight="1" x14ac:dyDescent="0.25"/>
    <row r="186" ht="12" customHeight="1" x14ac:dyDescent="0.25"/>
    <row r="187" ht="12" customHeight="1" x14ac:dyDescent="0.25"/>
    <row r="188" ht="12" customHeight="1" x14ac:dyDescent="0.25"/>
    <row r="189" ht="12" customHeight="1" x14ac:dyDescent="0.25"/>
    <row r="190" ht="12" customHeight="1" x14ac:dyDescent="0.25"/>
    <row r="191" ht="12" customHeight="1" x14ac:dyDescent="0.25"/>
    <row r="192" ht="12" customHeight="1" x14ac:dyDescent="0.25"/>
    <row r="193" ht="12" customHeight="1" x14ac:dyDescent="0.25"/>
    <row r="194" ht="12" customHeight="1" x14ac:dyDescent="0.25"/>
    <row r="195" ht="12" customHeight="1" x14ac:dyDescent="0.25"/>
    <row r="196" ht="12" customHeight="1" x14ac:dyDescent="0.25"/>
    <row r="197" ht="12" customHeight="1" x14ac:dyDescent="0.25"/>
    <row r="198" ht="12" customHeight="1" x14ac:dyDescent="0.25"/>
    <row r="199" ht="12" customHeight="1" x14ac:dyDescent="0.25"/>
    <row r="200" ht="12" customHeight="1" x14ac:dyDescent="0.25"/>
    <row r="201" ht="12" customHeight="1" x14ac:dyDescent="0.25"/>
    <row r="202" ht="12" customHeight="1" x14ac:dyDescent="0.25"/>
    <row r="203" ht="12" customHeight="1" x14ac:dyDescent="0.25"/>
    <row r="204" ht="12" customHeight="1" x14ac:dyDescent="0.25"/>
    <row r="205" ht="12" customHeight="1" x14ac:dyDescent="0.25"/>
    <row r="206" ht="12" customHeight="1" x14ac:dyDescent="0.25"/>
    <row r="207" ht="12" customHeight="1" x14ac:dyDescent="0.25"/>
    <row r="208" ht="12" customHeight="1" x14ac:dyDescent="0.25"/>
    <row r="209" ht="12" customHeight="1" x14ac:dyDescent="0.25"/>
    <row r="210" ht="12" customHeight="1" x14ac:dyDescent="0.25"/>
    <row r="211" ht="12" customHeight="1" x14ac:dyDescent="0.25"/>
    <row r="212" ht="12" customHeight="1" x14ac:dyDescent="0.25"/>
    <row r="213" ht="12" customHeight="1" x14ac:dyDescent="0.25"/>
    <row r="214" ht="12" customHeight="1" x14ac:dyDescent="0.25"/>
    <row r="215" ht="12" customHeight="1" x14ac:dyDescent="0.25"/>
    <row r="216" ht="12" customHeight="1" x14ac:dyDescent="0.25"/>
    <row r="217" ht="12" customHeight="1" x14ac:dyDescent="0.25"/>
    <row r="218" ht="12" customHeight="1" x14ac:dyDescent="0.25"/>
    <row r="219" ht="12" customHeight="1" x14ac:dyDescent="0.25"/>
    <row r="220" ht="12" customHeight="1" x14ac:dyDescent="0.25"/>
    <row r="221" ht="12" customHeight="1" x14ac:dyDescent="0.25"/>
    <row r="222" ht="12" customHeight="1" x14ac:dyDescent="0.25"/>
    <row r="223" ht="12" customHeight="1" x14ac:dyDescent="0.25"/>
    <row r="224" ht="12" customHeight="1" x14ac:dyDescent="0.25"/>
    <row r="225" ht="12" customHeight="1" x14ac:dyDescent="0.25"/>
    <row r="226" ht="12" customHeight="1" x14ac:dyDescent="0.25"/>
    <row r="227" ht="12" customHeight="1" x14ac:dyDescent="0.25"/>
    <row r="228" ht="12" customHeight="1" x14ac:dyDescent="0.25"/>
    <row r="229" ht="12" customHeight="1" x14ac:dyDescent="0.25"/>
    <row r="230" ht="12" customHeight="1" x14ac:dyDescent="0.25"/>
    <row r="231" ht="12" customHeight="1" x14ac:dyDescent="0.25"/>
    <row r="232" ht="12" customHeight="1" x14ac:dyDescent="0.25"/>
    <row r="233" ht="12" customHeight="1" x14ac:dyDescent="0.25"/>
    <row r="234" ht="12" customHeight="1" x14ac:dyDescent="0.25"/>
    <row r="235" ht="12" customHeight="1" x14ac:dyDescent="0.25"/>
    <row r="236" ht="12" customHeight="1" x14ac:dyDescent="0.25"/>
    <row r="237" ht="12" customHeight="1" x14ac:dyDescent="0.25"/>
    <row r="238" ht="12" customHeight="1" x14ac:dyDescent="0.25"/>
    <row r="239" ht="12" customHeight="1" x14ac:dyDescent="0.25"/>
    <row r="240" ht="12" customHeight="1" x14ac:dyDescent="0.25"/>
    <row r="241" ht="12" customHeight="1" x14ac:dyDescent="0.25"/>
    <row r="242" ht="12" customHeight="1" x14ac:dyDescent="0.25"/>
    <row r="243" ht="12" customHeight="1" x14ac:dyDescent="0.25"/>
    <row r="244" ht="12" customHeight="1" x14ac:dyDescent="0.25"/>
    <row r="245" ht="12" customHeight="1" x14ac:dyDescent="0.25"/>
    <row r="246" ht="12" customHeight="1" x14ac:dyDescent="0.25"/>
    <row r="247" ht="12" customHeight="1" x14ac:dyDescent="0.25"/>
    <row r="248" ht="12" customHeight="1" x14ac:dyDescent="0.25"/>
    <row r="249" ht="12" customHeight="1" x14ac:dyDescent="0.25"/>
    <row r="250" ht="12" customHeight="1" x14ac:dyDescent="0.25"/>
    <row r="251" ht="12" customHeight="1" x14ac:dyDescent="0.25"/>
    <row r="252" ht="12" customHeight="1" x14ac:dyDescent="0.25"/>
    <row r="253" ht="12" customHeight="1" x14ac:dyDescent="0.25"/>
    <row r="254" ht="12" customHeight="1" x14ac:dyDescent="0.25"/>
    <row r="255" ht="12" customHeight="1" x14ac:dyDescent="0.25"/>
    <row r="256" ht="12" customHeight="1" x14ac:dyDescent="0.25"/>
    <row r="257" ht="12" customHeight="1" x14ac:dyDescent="0.25"/>
    <row r="258" ht="12" customHeight="1" x14ac:dyDescent="0.25"/>
    <row r="259" ht="12" customHeight="1" x14ac:dyDescent="0.25"/>
    <row r="260" ht="12" customHeight="1" x14ac:dyDescent="0.25"/>
    <row r="261" ht="12" customHeight="1" x14ac:dyDescent="0.25"/>
    <row r="262" ht="12" customHeight="1" x14ac:dyDescent="0.25"/>
    <row r="263" ht="12" customHeight="1" x14ac:dyDescent="0.25"/>
    <row r="264" ht="12" customHeight="1" x14ac:dyDescent="0.25"/>
    <row r="265" ht="12" customHeight="1" x14ac:dyDescent="0.25"/>
    <row r="266" ht="12" customHeight="1" x14ac:dyDescent="0.25"/>
    <row r="267" ht="12" customHeight="1" x14ac:dyDescent="0.25"/>
    <row r="268" ht="12" customHeight="1" x14ac:dyDescent="0.25"/>
    <row r="269" ht="12" customHeight="1" x14ac:dyDescent="0.25"/>
    <row r="270" ht="12" customHeight="1" x14ac:dyDescent="0.25"/>
    <row r="271" ht="12" customHeight="1" x14ac:dyDescent="0.25"/>
    <row r="272" ht="12" customHeight="1" x14ac:dyDescent="0.25"/>
    <row r="273" ht="12" customHeight="1" x14ac:dyDescent="0.25"/>
    <row r="274" ht="12" customHeight="1" x14ac:dyDescent="0.25"/>
    <row r="275" ht="12" customHeight="1" x14ac:dyDescent="0.25"/>
    <row r="276" ht="12" customHeight="1" x14ac:dyDescent="0.25"/>
    <row r="277" ht="12" customHeight="1" x14ac:dyDescent="0.25"/>
    <row r="278" ht="12" customHeight="1" x14ac:dyDescent="0.25"/>
    <row r="279" ht="12" customHeight="1" x14ac:dyDescent="0.25"/>
    <row r="280" ht="12" customHeight="1" x14ac:dyDescent="0.25"/>
    <row r="281" ht="12" customHeight="1" x14ac:dyDescent="0.25"/>
    <row r="282" ht="12" customHeight="1" x14ac:dyDescent="0.25"/>
    <row r="283" ht="12" customHeight="1" x14ac:dyDescent="0.25"/>
    <row r="284" ht="12"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row r="1006" ht="15.75" customHeight="1" x14ac:dyDescent="0.25"/>
    <row r="1007" ht="15.75" customHeight="1" x14ac:dyDescent="0.25"/>
    <row r="1008" ht="15.75" customHeight="1" x14ac:dyDescent="0.25"/>
    <row r="1009" ht="15.75" customHeight="1" x14ac:dyDescent="0.25"/>
    <row r="1010" ht="15.75" customHeight="1" x14ac:dyDescent="0.25"/>
    <row r="1011" ht="15.75" customHeight="1" x14ac:dyDescent="0.25"/>
    <row r="1012" ht="15.75" customHeight="1" x14ac:dyDescent="0.25"/>
    <row r="1013" ht="15.75" customHeight="1" x14ac:dyDescent="0.25"/>
    <row r="1014" ht="15.75" customHeight="1" x14ac:dyDescent="0.25"/>
    <row r="1015" ht="15.75" customHeight="1" x14ac:dyDescent="0.25"/>
    <row r="1016" ht="15.75" customHeight="1" x14ac:dyDescent="0.25"/>
    <row r="1017" ht="15.75" customHeight="1" x14ac:dyDescent="0.25"/>
    <row r="1018" ht="15.75" customHeight="1" x14ac:dyDescent="0.25"/>
    <row r="1019" ht="15.75" customHeight="1" x14ac:dyDescent="0.25"/>
    <row r="1020" ht="15.75" customHeight="1" x14ac:dyDescent="0.25"/>
  </sheetData>
  <mergeCells count="26">
    <mergeCell ref="N13:O13"/>
    <mergeCell ref="N16:P16"/>
    <mergeCell ref="J18:M18"/>
    <mergeCell ref="O18:V18"/>
    <mergeCell ref="J25:M25"/>
    <mergeCell ref="O25:V25"/>
    <mergeCell ref="B85:J86"/>
    <mergeCell ref="B87:J87"/>
    <mergeCell ref="F45:G45"/>
    <mergeCell ref="F46:G46"/>
    <mergeCell ref="J16:L16"/>
    <mergeCell ref="B52:L52"/>
    <mergeCell ref="B54:L55"/>
    <mergeCell ref="C43:D43"/>
    <mergeCell ref="F43:G43"/>
    <mergeCell ref="C45:D45"/>
    <mergeCell ref="C46:D46"/>
    <mergeCell ref="C47:D47"/>
    <mergeCell ref="F47:G47"/>
    <mergeCell ref="C49:D49"/>
    <mergeCell ref="F49:G49"/>
    <mergeCell ref="B4:L4"/>
    <mergeCell ref="B6:L6"/>
    <mergeCell ref="B7:L7"/>
    <mergeCell ref="C16:D16"/>
    <mergeCell ref="F16:G16"/>
  </mergeCells>
  <phoneticPr fontId="23" type="noConversion"/>
  <pageMargins left="0.25" right="0.25" top="0.75" bottom="0.75" header="0" footer="0"/>
  <pageSetup scale="71"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10109-A00F-49B7-96FC-655A90032F2B}">
  <sheetPr>
    <pageSetUpPr fitToPage="1"/>
  </sheetPr>
  <dimension ref="B5:AE990"/>
  <sheetViews>
    <sheetView showGridLines="0" zoomScaleNormal="100" workbookViewId="0">
      <pane ySplit="8" topLeftCell="A24" activePane="bottomLeft" state="frozen"/>
      <selection pane="bottomLeft" activeCell="Q48" sqref="Q48"/>
    </sheetView>
  </sheetViews>
  <sheetFormatPr defaultColWidth="4" defaultRowHeight="15" customHeight="1" x14ac:dyDescent="0.25"/>
  <cols>
    <col min="1" max="1" width="1.33203125" customWidth="1"/>
    <col min="2" max="2" width="32.44140625" bestFit="1" customWidth="1"/>
    <col min="3" max="3" width="9.6640625" bestFit="1" customWidth="1"/>
    <col min="4" max="4" width="10.21875" style="5" bestFit="1" customWidth="1"/>
    <col min="5" max="5" width="1.44140625" style="36" customWidth="1"/>
    <col min="6" max="6" width="9.33203125" customWidth="1"/>
    <col min="7" max="7" width="10.21875" bestFit="1" customWidth="1"/>
    <col min="8" max="8" width="1.33203125" style="4" customWidth="1"/>
    <col min="9" max="9" width="9.33203125" style="4" customWidth="1"/>
    <col min="10" max="10" width="10.21875" style="4" bestFit="1" customWidth="1"/>
    <col min="11" max="11" width="1.33203125" style="4" customWidth="1"/>
    <col min="12" max="12" width="9.33203125" style="4" customWidth="1"/>
    <col min="13" max="13" width="10.21875" style="4" bestFit="1" customWidth="1"/>
    <col min="14" max="14" width="1.33203125" style="4" customWidth="1"/>
    <col min="15" max="15" width="7.88671875" style="4" bestFit="1" customWidth="1"/>
    <col min="16" max="16" width="10.21875" style="4" bestFit="1" customWidth="1"/>
    <col min="17" max="17" width="1.33203125" style="4" customWidth="1"/>
    <col min="18" max="18" width="11.6640625" customWidth="1"/>
    <col min="19" max="25" width="8.6640625" customWidth="1"/>
    <col min="26" max="26" width="10.33203125" bestFit="1" customWidth="1"/>
    <col min="27" max="29" width="8.6640625" customWidth="1"/>
    <col min="30" max="30" width="9.6640625" bestFit="1" customWidth="1"/>
  </cols>
  <sheetData>
    <row r="5" spans="2:28" ht="15" customHeight="1" x14ac:dyDescent="0.3">
      <c r="B5" s="66" t="s">
        <v>0</v>
      </c>
      <c r="C5" s="66"/>
      <c r="D5" s="66"/>
      <c r="E5" s="66"/>
      <c r="F5" s="66"/>
      <c r="G5" s="66"/>
      <c r="H5" s="66"/>
      <c r="I5" s="66"/>
      <c r="J5" s="66"/>
      <c r="K5" s="66"/>
      <c r="L5" s="66"/>
      <c r="M5" s="66"/>
      <c r="N5" s="66"/>
      <c r="O5" s="66"/>
      <c r="P5" s="66"/>
      <c r="Q5" s="66"/>
      <c r="R5" s="66"/>
      <c r="S5" s="66"/>
      <c r="T5" s="66"/>
      <c r="U5" s="66"/>
    </row>
    <row r="6" spans="2:28" ht="7.2" customHeight="1" x14ac:dyDescent="0.25">
      <c r="B6" s="2"/>
    </row>
    <row r="7" spans="2:28" ht="12" customHeight="1" x14ac:dyDescent="0.25">
      <c r="B7" s="67" t="s">
        <v>19</v>
      </c>
      <c r="C7" s="67"/>
      <c r="D7" s="67"/>
      <c r="E7" s="67"/>
      <c r="F7" s="67"/>
      <c r="G7" s="67"/>
      <c r="H7" s="67"/>
      <c r="I7" s="67"/>
      <c r="J7" s="67"/>
      <c r="K7" s="67"/>
      <c r="L7" s="67"/>
      <c r="M7" s="67"/>
      <c r="N7" s="67"/>
      <c r="O7" s="67"/>
      <c r="P7" s="67"/>
      <c r="Q7" s="67"/>
      <c r="R7" s="67"/>
      <c r="S7" s="67"/>
      <c r="T7" s="67"/>
      <c r="U7" s="67"/>
    </row>
    <row r="8" spans="2:28" ht="14.4" x14ac:dyDescent="0.3">
      <c r="B8" s="68" t="s">
        <v>56</v>
      </c>
      <c r="C8" s="68"/>
      <c r="D8" s="68"/>
      <c r="E8" s="68"/>
      <c r="F8" s="68"/>
      <c r="G8" s="68"/>
      <c r="H8" s="68"/>
      <c r="I8" s="68"/>
      <c r="J8" s="68"/>
      <c r="K8" s="68"/>
      <c r="L8" s="68"/>
      <c r="M8" s="68"/>
      <c r="N8" s="68"/>
      <c r="O8" s="68"/>
      <c r="P8" s="68"/>
      <c r="Q8" s="68"/>
      <c r="R8" s="68"/>
      <c r="S8" s="68"/>
      <c r="T8" s="68"/>
      <c r="U8" s="68"/>
    </row>
    <row r="9" spans="2:28" ht="12" customHeight="1" x14ac:dyDescent="0.25">
      <c r="B9" s="20"/>
      <c r="C9" s="12"/>
      <c r="D9" s="12"/>
      <c r="E9" s="20"/>
      <c r="F9" s="12"/>
      <c r="G9" s="12"/>
      <c r="H9" s="20"/>
      <c r="I9" s="20"/>
      <c r="J9" s="20"/>
      <c r="K9" s="20"/>
      <c r="L9" s="20"/>
      <c r="M9" s="20"/>
      <c r="N9" s="20"/>
      <c r="O9" s="20"/>
      <c r="P9" s="20"/>
      <c r="Q9" s="20"/>
      <c r="R9" s="12"/>
      <c r="S9" s="12"/>
    </row>
    <row r="10" spans="2:28" ht="12" customHeight="1" x14ac:dyDescent="0.25">
      <c r="B10" s="13" t="s">
        <v>1</v>
      </c>
      <c r="C10" s="52"/>
      <c r="D10" s="8" t="s">
        <v>20</v>
      </c>
      <c r="E10" s="30" t="s">
        <v>21</v>
      </c>
      <c r="T10" s="12"/>
    </row>
    <row r="11" spans="2:28" ht="12" customHeight="1" x14ac:dyDescent="0.25">
      <c r="B11" s="13" t="s">
        <v>2</v>
      </c>
      <c r="C11" s="10">
        <f>'1-5 Year Summary'!C10</f>
        <v>198000</v>
      </c>
      <c r="D11" s="14"/>
      <c r="E11" s="12"/>
    </row>
    <row r="12" spans="2:28" ht="12" customHeight="1" x14ac:dyDescent="0.25">
      <c r="B12" s="16" t="s">
        <v>3</v>
      </c>
      <c r="C12" s="17">
        <f>C11*D12</f>
        <v>39600</v>
      </c>
      <c r="D12" s="22">
        <f>'1-5 Year Summary'!D11</f>
        <v>0.2</v>
      </c>
      <c r="E12" s="12" t="s">
        <v>4</v>
      </c>
    </row>
    <row r="13" spans="2:28" ht="12" customHeight="1" x14ac:dyDescent="0.25">
      <c r="B13" s="18" t="s">
        <v>5</v>
      </c>
      <c r="C13" s="17">
        <f>C11-C12</f>
        <v>158400</v>
      </c>
      <c r="D13" s="19"/>
      <c r="E13" s="20"/>
    </row>
    <row r="14" spans="2:28" ht="12" customHeight="1" x14ac:dyDescent="0.25">
      <c r="B14" s="18" t="s">
        <v>6</v>
      </c>
      <c r="C14" s="3">
        <f>'1-5 Year Summary'!C13</f>
        <v>0.06</v>
      </c>
      <c r="D14" s="64">
        <f>'1-5 Year Summary'!D13</f>
        <v>30</v>
      </c>
      <c r="E14" s="21" t="s">
        <v>28</v>
      </c>
      <c r="W14" s="95"/>
      <c r="X14" s="95"/>
      <c r="Y14" s="61"/>
      <c r="Z14" s="61"/>
      <c r="AA14" s="61"/>
      <c r="AB14" s="61"/>
    </row>
    <row r="15" spans="2:28" ht="12" customHeight="1" x14ac:dyDescent="0.25">
      <c r="B15" s="16" t="s">
        <v>18</v>
      </c>
      <c r="C15" s="37">
        <f>C11*D15</f>
        <v>9108</v>
      </c>
      <c r="D15" s="22">
        <f>'1-5 Year Summary'!D14</f>
        <v>4.5999999999999999E-2</v>
      </c>
      <c r="E15" s="12"/>
    </row>
    <row r="16" spans="2:28" ht="12" customHeight="1" thickBot="1" x14ac:dyDescent="0.3">
      <c r="B16" s="16"/>
      <c r="C16" s="17"/>
      <c r="F16" s="22"/>
      <c r="G16" s="12"/>
      <c r="H16" s="20"/>
      <c r="I16" s="20"/>
      <c r="J16" s="20"/>
      <c r="K16" s="20"/>
      <c r="L16" s="20"/>
      <c r="M16" s="20"/>
      <c r="N16" s="20"/>
      <c r="O16" s="20"/>
      <c r="P16" s="20"/>
      <c r="Q16" s="20"/>
      <c r="R16" s="12"/>
      <c r="S16" s="12"/>
      <c r="T16" s="12"/>
    </row>
    <row r="17" spans="2:31" ht="13.8" thickBot="1" x14ac:dyDescent="0.3">
      <c r="C17" s="69" t="s">
        <v>47</v>
      </c>
      <c r="D17" s="70"/>
      <c r="E17"/>
      <c r="F17" s="69" t="s">
        <v>52</v>
      </c>
      <c r="G17" s="70"/>
      <c r="H17"/>
      <c r="I17" s="69" t="s">
        <v>48</v>
      </c>
      <c r="J17" s="70"/>
      <c r="K17"/>
      <c r="L17" s="69" t="s">
        <v>49</v>
      </c>
      <c r="M17" s="70"/>
      <c r="N17"/>
      <c r="O17" s="69" t="s">
        <v>50</v>
      </c>
      <c r="P17" s="70"/>
      <c r="Q17"/>
      <c r="S17" s="78" t="s">
        <v>37</v>
      </c>
      <c r="T17" s="79"/>
      <c r="U17" s="80"/>
      <c r="W17" s="78" t="s">
        <v>36</v>
      </c>
      <c r="X17" s="79"/>
      <c r="Y17" s="80"/>
    </row>
    <row r="18" spans="2:31" ht="6" customHeight="1" x14ac:dyDescent="0.25">
      <c r="B18" s="38"/>
      <c r="C18" s="38"/>
      <c r="D18" s="38"/>
      <c r="E18" s="38"/>
      <c r="G18" s="40"/>
      <c r="H18" s="12"/>
      <c r="I18"/>
      <c r="J18" s="40"/>
      <c r="K18" s="12"/>
      <c r="L18"/>
      <c r="M18" s="40"/>
      <c r="N18" s="12"/>
      <c r="O18"/>
      <c r="P18" s="40"/>
      <c r="Q18" s="12"/>
    </row>
    <row r="19" spans="2:31" ht="12" customHeight="1" x14ac:dyDescent="0.25">
      <c r="B19" s="20"/>
      <c r="C19" s="60" t="s">
        <v>23</v>
      </c>
      <c r="D19" s="60" t="s">
        <v>30</v>
      </c>
      <c r="E19"/>
      <c r="F19" s="60" t="s">
        <v>23</v>
      </c>
      <c r="G19" s="60" t="s">
        <v>30</v>
      </c>
      <c r="H19"/>
      <c r="I19" s="60" t="s">
        <v>23</v>
      </c>
      <c r="J19" s="60" t="s">
        <v>30</v>
      </c>
      <c r="K19"/>
      <c r="L19" s="60" t="s">
        <v>23</v>
      </c>
      <c r="M19" s="60" t="s">
        <v>30</v>
      </c>
      <c r="N19"/>
      <c r="O19" s="60" t="s">
        <v>23</v>
      </c>
      <c r="P19" s="60" t="s">
        <v>30</v>
      </c>
      <c r="Q19"/>
      <c r="R19" s="50" t="s">
        <v>20</v>
      </c>
      <c r="S19" s="94" t="s">
        <v>21</v>
      </c>
      <c r="T19" s="94"/>
      <c r="U19" s="94"/>
      <c r="V19" s="94"/>
      <c r="W19" s="50" t="s">
        <v>20</v>
      </c>
      <c r="X19" s="94" t="s">
        <v>21</v>
      </c>
      <c r="Y19" s="94"/>
      <c r="Z19" s="94"/>
      <c r="AA19" s="94"/>
      <c r="AB19" s="94"/>
      <c r="AC19" s="94"/>
      <c r="AD19" s="94"/>
      <c r="AE19" s="94"/>
    </row>
    <row r="20" spans="2:31" ht="12" customHeight="1" x14ac:dyDescent="0.25">
      <c r="B20" s="23" t="s">
        <v>31</v>
      </c>
      <c r="C20" s="10">
        <f>'1-5 Year Summary'!C19</f>
        <v>1525</v>
      </c>
      <c r="D20" s="17">
        <f>SUM(C20)*12</f>
        <v>18300</v>
      </c>
      <c r="E20"/>
      <c r="F20" s="31">
        <f>C20*(1+$W$20)</f>
        <v>1601.25</v>
      </c>
      <c r="G20" s="31">
        <f>D20*(1+$W$20)</f>
        <v>19215</v>
      </c>
      <c r="H20"/>
      <c r="I20" s="31">
        <f>F20*(1+$W$20)</f>
        <v>1681.3125</v>
      </c>
      <c r="J20" s="31">
        <f>G20*(1+$W$20)</f>
        <v>20175.75</v>
      </c>
      <c r="K20"/>
      <c r="L20" s="31">
        <f>I20*(1+$W$20)</f>
        <v>1765.3781250000002</v>
      </c>
      <c r="M20" s="31">
        <f>J20*(1+$W$20)</f>
        <v>21184.537500000002</v>
      </c>
      <c r="N20"/>
      <c r="O20" s="31">
        <f>L20*(1+$W$20)</f>
        <v>1853.6470312500003</v>
      </c>
      <c r="P20" s="31">
        <f>M20*(1+$W$20)</f>
        <v>22243.764375000002</v>
      </c>
      <c r="Q20"/>
      <c r="R20" s="12"/>
      <c r="S20" s="35"/>
      <c r="W20" s="9">
        <f>'1-5 Year Summary'!N19</f>
        <v>0.05</v>
      </c>
      <c r="X20" s="24" t="s">
        <v>53</v>
      </c>
    </row>
    <row r="21" spans="2:31" ht="4.2" customHeight="1" x14ac:dyDescent="0.25">
      <c r="B21" s="38"/>
      <c r="C21" s="38"/>
      <c r="D21" s="38"/>
      <c r="E21"/>
      <c r="F21" s="38"/>
      <c r="G21" s="38"/>
      <c r="H21"/>
      <c r="I21" s="38"/>
      <c r="J21" s="38"/>
      <c r="K21"/>
      <c r="L21" s="38"/>
      <c r="M21" s="38"/>
      <c r="N21"/>
      <c r="O21" s="38"/>
      <c r="P21" s="38"/>
      <c r="Q21"/>
      <c r="R21" s="12"/>
      <c r="S21" s="12"/>
      <c r="W21" s="20"/>
      <c r="X21" s="12"/>
      <c r="Y21" s="12"/>
    </row>
    <row r="22" spans="2:31" ht="12" customHeight="1" x14ac:dyDescent="0.25">
      <c r="B22" s="23" t="s">
        <v>24</v>
      </c>
      <c r="C22" s="39">
        <f>(C20*R22)*-1</f>
        <v>-76.25</v>
      </c>
      <c r="D22" s="17">
        <f>(D20*R22)*-1</f>
        <v>-915</v>
      </c>
      <c r="E22"/>
      <c r="F22" s="39">
        <f>(F20*W22)*-1</f>
        <v>-80.0625</v>
      </c>
      <c r="G22" s="17">
        <f>(G20*W22)*-1</f>
        <v>-960.75</v>
      </c>
      <c r="H22"/>
      <c r="I22" s="39">
        <f>(I20*$W$22)*-1</f>
        <v>-84.065625000000011</v>
      </c>
      <c r="J22" s="17">
        <f>(J20*$W$22)*-1</f>
        <v>-1008.7875</v>
      </c>
      <c r="K22"/>
      <c r="L22" s="39">
        <f>(L20*$W$22)*-1</f>
        <v>-88.268906250000015</v>
      </c>
      <c r="M22" s="17">
        <f>(M20*$W$22)*-1</f>
        <v>-1059.2268750000001</v>
      </c>
      <c r="N22"/>
      <c r="O22" s="39">
        <f>(O20*$W$22)*-1</f>
        <v>-92.682351562500017</v>
      </c>
      <c r="P22" s="17">
        <f>(P20*$W$22)*-1</f>
        <v>-1112.1882187500003</v>
      </c>
      <c r="Q22"/>
      <c r="R22" s="9">
        <f>'1-5 Year Summary'!I21</f>
        <v>0.05</v>
      </c>
      <c r="S22" s="24" t="s">
        <v>25</v>
      </c>
      <c r="W22" s="9">
        <f>'1-5 Year Summary'!N21</f>
        <v>0.05</v>
      </c>
      <c r="X22" s="24" t="s">
        <v>25</v>
      </c>
    </row>
    <row r="23" spans="2:31" ht="4.2" customHeight="1" x14ac:dyDescent="0.25">
      <c r="B23" s="38"/>
      <c r="C23" s="38"/>
      <c r="D23" s="38"/>
      <c r="E23"/>
      <c r="F23" s="38"/>
      <c r="G23" s="38"/>
      <c r="H23"/>
      <c r="I23" s="38"/>
      <c r="J23" s="38"/>
      <c r="K23"/>
      <c r="L23" s="38"/>
      <c r="M23" s="38"/>
      <c r="N23"/>
      <c r="O23" s="38"/>
      <c r="P23" s="38"/>
      <c r="Q23"/>
      <c r="R23" s="12"/>
      <c r="S23" s="12"/>
      <c r="W23" s="12"/>
      <c r="X23" s="12"/>
      <c r="Y23" s="12"/>
    </row>
    <row r="24" spans="2:31" ht="12" customHeight="1" x14ac:dyDescent="0.25">
      <c r="B24" s="13" t="s">
        <v>32</v>
      </c>
      <c r="C24" s="32">
        <f>C20+C22</f>
        <v>1448.75</v>
      </c>
      <c r="D24" s="32">
        <f>D20+D22</f>
        <v>17385</v>
      </c>
      <c r="E24"/>
      <c r="F24" s="32">
        <f>F20+F22</f>
        <v>1521.1875</v>
      </c>
      <c r="G24" s="32">
        <f>G20+G22</f>
        <v>18254.25</v>
      </c>
      <c r="H24"/>
      <c r="I24" s="32">
        <f>I20+I22</f>
        <v>1597.246875</v>
      </c>
      <c r="J24" s="32">
        <f>J20+J22</f>
        <v>19166.962500000001</v>
      </c>
      <c r="K24"/>
      <c r="L24" s="32">
        <f>L20+L22</f>
        <v>1677.1092187500001</v>
      </c>
      <c r="M24" s="32">
        <f>M20+M22</f>
        <v>20125.310625000002</v>
      </c>
      <c r="N24"/>
      <c r="O24" s="32">
        <f>O20+O22</f>
        <v>1760.9646796875002</v>
      </c>
      <c r="P24" s="32">
        <f>P20+P22</f>
        <v>21131.576156250001</v>
      </c>
      <c r="Q24"/>
      <c r="R24" s="12"/>
      <c r="S24" s="12"/>
      <c r="W24" s="12"/>
      <c r="X24" s="12"/>
    </row>
    <row r="25" spans="2:31" ht="12" customHeight="1" x14ac:dyDescent="0.25">
      <c r="B25" s="12"/>
      <c r="C25" s="12"/>
      <c r="D25" s="12"/>
      <c r="E25"/>
      <c r="F25" s="12"/>
      <c r="G25" s="12"/>
      <c r="H25"/>
      <c r="I25" s="12"/>
      <c r="J25" s="12"/>
      <c r="K25"/>
      <c r="L25" s="12"/>
      <c r="M25" s="12"/>
      <c r="N25"/>
      <c r="O25" s="12"/>
      <c r="P25" s="12"/>
      <c r="Q25"/>
      <c r="R25" s="12"/>
      <c r="S25" s="12"/>
      <c r="W25" s="12"/>
      <c r="X25" s="12"/>
    </row>
    <row r="26" spans="2:31" ht="12" customHeight="1" x14ac:dyDescent="0.25">
      <c r="B26" s="16" t="s">
        <v>7</v>
      </c>
      <c r="C26" s="12"/>
      <c r="D26"/>
      <c r="E26"/>
      <c r="F26" s="12"/>
      <c r="H26"/>
      <c r="I26" s="12"/>
      <c r="J26"/>
      <c r="K26"/>
      <c r="L26" s="12"/>
      <c r="M26"/>
      <c r="N26"/>
      <c r="O26" s="12"/>
      <c r="P26"/>
      <c r="Q26"/>
      <c r="R26" s="50" t="s">
        <v>20</v>
      </c>
      <c r="S26" s="94" t="s">
        <v>21</v>
      </c>
      <c r="T26" s="94"/>
      <c r="U26" s="94"/>
      <c r="V26" s="94"/>
      <c r="W26" s="50" t="s">
        <v>20</v>
      </c>
      <c r="X26" s="94" t="s">
        <v>21</v>
      </c>
      <c r="Y26" s="94"/>
      <c r="Z26" s="94"/>
      <c r="AA26" s="94"/>
      <c r="AB26" s="94"/>
      <c r="AC26" s="94"/>
      <c r="AD26" s="94"/>
      <c r="AE26" s="94"/>
    </row>
    <row r="27" spans="2:31" ht="12" customHeight="1" x14ac:dyDescent="0.25">
      <c r="B27" s="16" t="s">
        <v>8</v>
      </c>
      <c r="C27" s="10">
        <f>D27/12</f>
        <v>79.083333333333329</v>
      </c>
      <c r="D27" s="10">
        <f>'1-5 Year Summary'!D26</f>
        <v>949</v>
      </c>
      <c r="E27"/>
      <c r="F27" s="27">
        <f>C27*(1+$W$28)</f>
        <v>81.455833333333331</v>
      </c>
      <c r="G27" s="27">
        <f>D27*(1+$W$28)</f>
        <v>977.47</v>
      </c>
      <c r="H27"/>
      <c r="I27" s="27">
        <f>F27*(1+$W$28)</f>
        <v>83.89950833333333</v>
      </c>
      <c r="J27" s="27">
        <f>G27*(1+$W$28)</f>
        <v>1006.7941000000001</v>
      </c>
      <c r="K27"/>
      <c r="L27" s="27">
        <f>I27*(1+$W$28)</f>
        <v>86.416493583333335</v>
      </c>
      <c r="M27" s="27">
        <f>J27*(1+$W$28)</f>
        <v>1036.9979230000001</v>
      </c>
      <c r="N27"/>
      <c r="O27" s="27">
        <f>L27*(1+$W$28)</f>
        <v>89.008988390833338</v>
      </c>
      <c r="P27" s="27">
        <f>M27*(1+$W$28)</f>
        <v>1068.1078606900001</v>
      </c>
      <c r="Q27"/>
      <c r="R27" s="25"/>
      <c r="S27" s="26" t="s">
        <v>27</v>
      </c>
      <c r="W27" s="9">
        <f>'1-5 Year Summary'!N26</f>
        <v>0.05</v>
      </c>
      <c r="X27" s="26" t="s">
        <v>27</v>
      </c>
    </row>
    <row r="28" spans="2:31" ht="12" customHeight="1" x14ac:dyDescent="0.25">
      <c r="B28" s="16" t="s">
        <v>9</v>
      </c>
      <c r="C28" s="10">
        <f>D28/12</f>
        <v>54.166666666666664</v>
      </c>
      <c r="D28" s="27">
        <f>'1-5 Year Summary'!D27</f>
        <v>650</v>
      </c>
      <c r="E28"/>
      <c r="F28" s="27">
        <f>C28*(1+$W$28)</f>
        <v>55.791666666666664</v>
      </c>
      <c r="G28" s="27">
        <f>D28*(1+$W$28)</f>
        <v>669.5</v>
      </c>
      <c r="H28"/>
      <c r="I28" s="27">
        <f>F28*(1+$W$28)</f>
        <v>57.465416666666663</v>
      </c>
      <c r="J28" s="27">
        <f>G28*(1+$W$28)</f>
        <v>689.58500000000004</v>
      </c>
      <c r="K28"/>
      <c r="L28" s="27">
        <f>I28*(1+$W$28)</f>
        <v>59.189379166666662</v>
      </c>
      <c r="M28" s="27">
        <f>J28*(1+$W$28)</f>
        <v>710.27255000000002</v>
      </c>
      <c r="N28"/>
      <c r="O28" s="27">
        <f>L28*(1+$W$28)</f>
        <v>60.965060541666666</v>
      </c>
      <c r="P28" s="27">
        <f>M28*(1+$W$28)</f>
        <v>731.58072650000008</v>
      </c>
      <c r="Q28"/>
      <c r="R28" s="28"/>
      <c r="S28" s="21" t="s">
        <v>22</v>
      </c>
      <c r="W28" s="9">
        <f>'1-5 Year Summary'!N27</f>
        <v>0.03</v>
      </c>
      <c r="X28" s="21" t="s">
        <v>53</v>
      </c>
    </row>
    <row r="29" spans="2:31" ht="12" customHeight="1" x14ac:dyDescent="0.25">
      <c r="B29" s="16" t="s">
        <v>10</v>
      </c>
      <c r="C29" s="17">
        <f>R29*C20</f>
        <v>30.5</v>
      </c>
      <c r="D29" s="17">
        <f>R29*D20</f>
        <v>366</v>
      </c>
      <c r="E29"/>
      <c r="F29" s="17">
        <f>W29*F20</f>
        <v>32.024999999999999</v>
      </c>
      <c r="G29" s="17">
        <f>W29*G20</f>
        <v>384.3</v>
      </c>
      <c r="H29"/>
      <c r="I29" s="17">
        <f>W29*I20</f>
        <v>33.626249999999999</v>
      </c>
      <c r="J29" s="17">
        <f>W29*J20</f>
        <v>403.51499999999999</v>
      </c>
      <c r="K29"/>
      <c r="L29" s="17">
        <f>$W$29*L20</f>
        <v>35.307562500000003</v>
      </c>
      <c r="M29" s="17">
        <f>$W$29*M20</f>
        <v>423.69075000000004</v>
      </c>
      <c r="N29"/>
      <c r="O29" s="17">
        <f>$W$29*O20</f>
        <v>37.072940625000008</v>
      </c>
      <c r="P29" s="17">
        <f>$W$29*P20</f>
        <v>444.87528750000007</v>
      </c>
      <c r="Q29"/>
      <c r="R29" s="9">
        <f>'1-5 Year Summary'!I28</f>
        <v>0.02</v>
      </c>
      <c r="S29" s="29" t="s">
        <v>11</v>
      </c>
      <c r="W29" s="9">
        <f>'1-5 Year Summary'!N28</f>
        <v>0.02</v>
      </c>
      <c r="X29" s="29" t="s">
        <v>11</v>
      </c>
    </row>
    <row r="30" spans="2:31" ht="12" customHeight="1" x14ac:dyDescent="0.25">
      <c r="B30" s="16" t="s">
        <v>12</v>
      </c>
      <c r="C30" s="17">
        <f>R30*C20</f>
        <v>91.5</v>
      </c>
      <c r="D30" s="17">
        <f>R30*D20</f>
        <v>1098</v>
      </c>
      <c r="E30"/>
      <c r="F30" s="17">
        <f>W30*F20</f>
        <v>128.1</v>
      </c>
      <c r="G30" s="17">
        <f>W30*G20</f>
        <v>1537.2</v>
      </c>
      <c r="H30"/>
      <c r="I30" s="17">
        <f>$W$30*I20</f>
        <v>134.505</v>
      </c>
      <c r="J30" s="17">
        <f>$W$30*J20</f>
        <v>1614.06</v>
      </c>
      <c r="K30"/>
      <c r="L30" s="17">
        <f>$W$30*L20</f>
        <v>141.23025000000001</v>
      </c>
      <c r="M30" s="17">
        <f>$W$30*M20</f>
        <v>1694.7630000000001</v>
      </c>
      <c r="N30"/>
      <c r="O30" s="17">
        <f>$W$30*O20</f>
        <v>148.29176250000003</v>
      </c>
      <c r="P30" s="17">
        <f>$W$30*P20</f>
        <v>1779.5011500000003</v>
      </c>
      <c r="Q30"/>
      <c r="R30" s="9">
        <f>'1-5 Year Summary'!I29</f>
        <v>0.06</v>
      </c>
      <c r="S30" s="21" t="s">
        <v>26</v>
      </c>
      <c r="W30" s="9">
        <f>'1-5 Year Summary'!N29</f>
        <v>0.08</v>
      </c>
      <c r="X30" s="21" t="s">
        <v>54</v>
      </c>
    </row>
    <row r="31" spans="2:31" ht="4.2" customHeight="1" x14ac:dyDescent="0.25">
      <c r="B31" s="38"/>
      <c r="C31" s="38"/>
      <c r="D31" s="38"/>
      <c r="E31"/>
      <c r="F31" s="38"/>
      <c r="G31" s="38"/>
      <c r="H31"/>
      <c r="I31" s="38"/>
      <c r="J31" s="38"/>
      <c r="K31"/>
      <c r="L31" s="38"/>
      <c r="M31" s="38"/>
      <c r="N31"/>
      <c r="O31" s="38"/>
      <c r="P31" s="38"/>
      <c r="Q31"/>
      <c r="R31" s="12"/>
      <c r="S31" s="12"/>
      <c r="W31" s="12"/>
      <c r="X31" s="12"/>
      <c r="Y31" s="12"/>
    </row>
    <row r="32" spans="2:31" s="12" customFormat="1" ht="12" customHeight="1" x14ac:dyDescent="0.25">
      <c r="B32" s="48" t="s">
        <v>13</v>
      </c>
      <c r="C32" s="32">
        <f>SUM(C27:C30)</f>
        <v>255.25</v>
      </c>
      <c r="D32" s="32">
        <f>SUM(D27:D30)</f>
        <v>3063</v>
      </c>
      <c r="F32" s="32">
        <f>SUM(F27:F30)</f>
        <v>297.3725</v>
      </c>
      <c r="G32" s="32">
        <f>SUM(G27:G30)</f>
        <v>3568.4700000000003</v>
      </c>
      <c r="I32" s="32">
        <f>SUM(I27:I30)</f>
        <v>309.49617499999999</v>
      </c>
      <c r="J32" s="32">
        <f>SUM(J27:J30)</f>
        <v>3713.9540999999999</v>
      </c>
      <c r="L32" s="32">
        <f>SUM(L27:L30)</f>
        <v>322.14368525000003</v>
      </c>
      <c r="M32" s="32">
        <f>SUM(M27:M30)</f>
        <v>3865.7242230000002</v>
      </c>
      <c r="O32" s="32">
        <f>SUM(O27:O30)</f>
        <v>335.33875205750007</v>
      </c>
      <c r="P32" s="32">
        <f>SUM(P27:P30)</f>
        <v>4024.0650246900004</v>
      </c>
      <c r="Y32"/>
      <c r="Z32"/>
    </row>
    <row r="33" spans="2:24" ht="12" customHeight="1" x14ac:dyDescent="0.25">
      <c r="C33" s="5"/>
      <c r="D33"/>
      <c r="E33"/>
      <c r="F33" s="5"/>
      <c r="H33"/>
      <c r="I33" s="5"/>
      <c r="J33"/>
      <c r="K33"/>
      <c r="L33" s="5"/>
      <c r="M33"/>
      <c r="N33"/>
      <c r="O33" s="5"/>
      <c r="P33"/>
      <c r="Q33"/>
      <c r="S33" s="41"/>
      <c r="X33" s="41"/>
    </row>
    <row r="34" spans="2:24" ht="12" customHeight="1" x14ac:dyDescent="0.25">
      <c r="B34" s="46" t="s">
        <v>33</v>
      </c>
      <c r="C34" s="32">
        <f>C24-C32</f>
        <v>1193.5</v>
      </c>
      <c r="D34" s="32">
        <f>D24-D32</f>
        <v>14322</v>
      </c>
      <c r="E34"/>
      <c r="F34" s="32">
        <f>F24-F32</f>
        <v>1223.8150000000001</v>
      </c>
      <c r="G34" s="32">
        <f>G24-G32</f>
        <v>14685.779999999999</v>
      </c>
      <c r="H34"/>
      <c r="I34" s="32">
        <f>I24-I32</f>
        <v>1287.7507000000001</v>
      </c>
      <c r="J34" s="32">
        <f>J24-J32</f>
        <v>15453.008400000002</v>
      </c>
      <c r="K34"/>
      <c r="L34" s="32">
        <f>L24-L32</f>
        <v>1354.9655335</v>
      </c>
      <c r="M34" s="32">
        <f>M24-M32</f>
        <v>16259.586402000001</v>
      </c>
      <c r="N34"/>
      <c r="O34" s="32">
        <f>O24-O32</f>
        <v>1425.6259276300002</v>
      </c>
      <c r="P34" s="32">
        <f>P24-P32</f>
        <v>17107.511131560001</v>
      </c>
      <c r="Q34"/>
    </row>
    <row r="35" spans="2:24" ht="12" customHeight="1" x14ac:dyDescent="0.25">
      <c r="B35" s="4"/>
      <c r="C35" s="5"/>
      <c r="D35"/>
      <c r="E35"/>
      <c r="F35" s="5"/>
      <c r="H35"/>
      <c r="I35" s="5"/>
      <c r="J35"/>
      <c r="K35"/>
      <c r="L35" s="5"/>
      <c r="M35"/>
      <c r="N35"/>
      <c r="O35" s="5"/>
      <c r="P35"/>
      <c r="Q35"/>
    </row>
    <row r="36" spans="2:24" ht="12" customHeight="1" x14ac:dyDescent="0.25">
      <c r="B36" s="47" t="s">
        <v>29</v>
      </c>
      <c r="C36" s="7">
        <f>PMT(C14/12,D14*12,C13)</f>
        <v>-949.68803184195963</v>
      </c>
      <c r="D36" s="7">
        <f>PMT(C14/12,D14*12,C13)*12</f>
        <v>-11396.256382103515</v>
      </c>
      <c r="E36"/>
      <c r="F36" s="7">
        <f>PMT(C14/12,D14*12,C13)</f>
        <v>-949.68803184195963</v>
      </c>
      <c r="G36" s="7">
        <f>PMT(C14/12,D14*12,C13)*12</f>
        <v>-11396.256382103515</v>
      </c>
      <c r="H36"/>
      <c r="I36" s="7">
        <f>PMT($C$14/12,$D$14*12,$C$13)</f>
        <v>-949.68803184195963</v>
      </c>
      <c r="J36" s="7">
        <f>PMT($C$14/12,$D$14*12,$C$13)*12</f>
        <v>-11396.256382103515</v>
      </c>
      <c r="K36"/>
      <c r="L36" s="7">
        <f>PMT($C$14/12,$D$14*12,$C$13)</f>
        <v>-949.68803184195963</v>
      </c>
      <c r="M36" s="7">
        <f>PMT($C$14/12,$D$14*12,$C$13)*12</f>
        <v>-11396.256382103515</v>
      </c>
      <c r="N36"/>
      <c r="O36" s="7">
        <f>PMT($C$14/12,$D$14*12,$C$13)</f>
        <v>-949.68803184195963</v>
      </c>
      <c r="P36" s="7">
        <f>PMT($C$14/12,$D$14*12,$C$13)*12</f>
        <v>-11396.256382103515</v>
      </c>
      <c r="Q36"/>
      <c r="S36" s="41"/>
      <c r="X36" s="41"/>
    </row>
    <row r="37" spans="2:24" ht="12" customHeight="1" x14ac:dyDescent="0.25">
      <c r="B37" s="4"/>
      <c r="C37" s="5"/>
      <c r="D37"/>
      <c r="E37"/>
      <c r="F37" s="5"/>
      <c r="H37"/>
      <c r="I37" s="5"/>
      <c r="J37"/>
      <c r="K37"/>
      <c r="L37" s="5"/>
      <c r="M37"/>
      <c r="N37"/>
      <c r="O37" s="5"/>
      <c r="P37"/>
      <c r="Q37"/>
      <c r="T37" s="49"/>
    </row>
    <row r="38" spans="2:24" ht="12" customHeight="1" x14ac:dyDescent="0.25">
      <c r="B38" s="46" t="s">
        <v>39</v>
      </c>
      <c r="C38" s="32">
        <f>C34+C36</f>
        <v>243.81196815804037</v>
      </c>
      <c r="D38" s="32">
        <f>D34+D36</f>
        <v>2925.7436178964854</v>
      </c>
      <c r="E38"/>
      <c r="F38" s="32">
        <f>F34+F36</f>
        <v>274.12696815804043</v>
      </c>
      <c r="G38" s="32">
        <f>G34+G36</f>
        <v>3289.5236178964842</v>
      </c>
      <c r="H38"/>
      <c r="I38" s="32">
        <f>I34+I36</f>
        <v>338.06266815804042</v>
      </c>
      <c r="J38" s="32">
        <f>J34+J36</f>
        <v>4056.7520178964878</v>
      </c>
      <c r="K38"/>
      <c r="L38" s="32">
        <f>L34+L36</f>
        <v>405.27750165804036</v>
      </c>
      <c r="M38" s="32">
        <f>M34+M36</f>
        <v>4863.3300198964862</v>
      </c>
      <c r="N38"/>
      <c r="O38" s="32">
        <f>O34+O36</f>
        <v>475.93789578804058</v>
      </c>
      <c r="P38" s="32">
        <f>P34+P36</f>
        <v>5711.254749456486</v>
      </c>
      <c r="Q38"/>
    </row>
    <row r="39" spans="2:24" ht="12" customHeight="1" x14ac:dyDescent="0.25">
      <c r="D39"/>
      <c r="E39"/>
      <c r="H39"/>
      <c r="I39"/>
      <c r="J39"/>
      <c r="K39"/>
      <c r="L39"/>
      <c r="M39"/>
      <c r="N39"/>
      <c r="O39"/>
      <c r="P39"/>
      <c r="Q39"/>
    </row>
    <row r="40" spans="2:24" ht="12" customHeight="1" x14ac:dyDescent="0.25">
      <c r="B40" s="42" t="s">
        <v>14</v>
      </c>
      <c r="C40" s="44">
        <f>C34/$C$11</f>
        <v>6.0277777777777777E-3</v>
      </c>
      <c r="D40" s="44">
        <f>D34/$C$11</f>
        <v>7.2333333333333333E-2</v>
      </c>
      <c r="E40"/>
      <c r="F40" s="44">
        <f>F34/$C$11</f>
        <v>6.1808838383838388E-3</v>
      </c>
      <c r="G40" s="44">
        <f>G34/$C$11</f>
        <v>7.4170606060606048E-2</v>
      </c>
      <c r="H40"/>
      <c r="I40" s="44">
        <f>I34/$C$11</f>
        <v>6.5037914141414148E-3</v>
      </c>
      <c r="J40" s="44">
        <f>J34/$C$11</f>
        <v>7.8045496969696981E-2</v>
      </c>
      <c r="K40"/>
      <c r="L40" s="44">
        <f>L34/$C$11</f>
        <v>6.8432602702020199E-3</v>
      </c>
      <c r="M40" s="44">
        <f>M34/$C$11</f>
        <v>8.211912324242425E-2</v>
      </c>
      <c r="N40"/>
      <c r="O40" s="44">
        <f>O34/$C$11</f>
        <v>7.2001309476262638E-3</v>
      </c>
      <c r="P40" s="44">
        <f>P34/$C$11</f>
        <v>8.6401571371515148E-2</v>
      </c>
      <c r="Q40"/>
      <c r="R40" s="34" t="s">
        <v>15</v>
      </c>
      <c r="X40" s="34"/>
    </row>
    <row r="41" spans="2:24" ht="12" customHeight="1" x14ac:dyDescent="0.25">
      <c r="B41" s="43"/>
      <c r="C41" s="45"/>
      <c r="D41" s="45"/>
      <c r="E41"/>
      <c r="F41" s="45"/>
      <c r="G41" s="45"/>
      <c r="H41"/>
      <c r="I41" s="45"/>
      <c r="J41" s="45"/>
      <c r="K41"/>
      <c r="L41" s="45"/>
      <c r="M41" s="45"/>
      <c r="N41"/>
      <c r="O41" s="45"/>
      <c r="P41" s="45"/>
      <c r="Q41"/>
    </row>
    <row r="42" spans="2:24" ht="12" customHeight="1" x14ac:dyDescent="0.25">
      <c r="B42" s="42" t="s">
        <v>16</v>
      </c>
      <c r="C42" s="44">
        <f>C38/($C$12+$C$15)</f>
        <v>5.0055836445356073E-3</v>
      </c>
      <c r="D42" s="44">
        <f>D38/($C$12+$C$15)</f>
        <v>6.0067003734427311E-2</v>
      </c>
      <c r="E42"/>
      <c r="F42" s="44">
        <f>F38/($C$12+$C$15)</f>
        <v>5.627966004722847E-3</v>
      </c>
      <c r="G42" s="44">
        <f>G38/($C$12+$C$15)</f>
        <v>6.7535592056674143E-2</v>
      </c>
      <c r="H42"/>
      <c r="I42" s="44">
        <f>I38/($C$12+$C$15)</f>
        <v>6.9405984265016102E-3</v>
      </c>
      <c r="J42" s="44">
        <f>J38/($C$12+$C$15)</f>
        <v>8.3287181118019374E-2</v>
      </c>
      <c r="K42"/>
      <c r="L42" s="44">
        <f>L38/($C$12+$C$15)</f>
        <v>8.3205531259349669E-3</v>
      </c>
      <c r="M42" s="44">
        <f>M38/($C$12+$C$15)</f>
        <v>9.9846637511219638E-2</v>
      </c>
      <c r="N42"/>
      <c r="O42" s="44">
        <f>O38/($C$12+$C$15)</f>
        <v>9.7712469366026226E-3</v>
      </c>
      <c r="P42" s="44">
        <f>P38/($C$12+$C$15)</f>
        <v>0.11725496323923146</v>
      </c>
      <c r="Q42"/>
      <c r="R42" s="34" t="s">
        <v>17</v>
      </c>
    </row>
    <row r="43" spans="2:24" ht="12" customHeight="1" x14ac:dyDescent="0.25">
      <c r="D43"/>
      <c r="E43" s="4"/>
    </row>
    <row r="44" spans="2:24" ht="12" customHeight="1" x14ac:dyDescent="0.25">
      <c r="H44" s="10"/>
      <c r="I44" s="10"/>
      <c r="J44" s="10"/>
      <c r="K44" s="10"/>
      <c r="L44" s="10"/>
      <c r="M44" s="10"/>
      <c r="N44" s="10"/>
      <c r="O44" s="10"/>
      <c r="P44" s="10"/>
      <c r="Q44" s="10"/>
    </row>
    <row r="45" spans="2:24" ht="12" customHeight="1" x14ac:dyDescent="0.25">
      <c r="H45" s="37"/>
      <c r="I45" s="37"/>
      <c r="J45" s="37"/>
      <c r="K45" s="37"/>
      <c r="L45" s="37"/>
      <c r="M45" s="37"/>
      <c r="N45" s="37"/>
      <c r="O45" s="37"/>
      <c r="P45" s="37"/>
      <c r="Q45" s="37"/>
    </row>
    <row r="46" spans="2:24" ht="12" customHeight="1" x14ac:dyDescent="0.25">
      <c r="H46" s="37"/>
      <c r="I46" s="37"/>
      <c r="J46" s="37"/>
      <c r="K46" s="37"/>
      <c r="L46" s="37"/>
      <c r="M46" s="37"/>
      <c r="N46" s="37"/>
      <c r="O46" s="37"/>
      <c r="P46" s="37"/>
      <c r="Q46" s="37"/>
    </row>
    <row r="47" spans="2:24" ht="4.2" customHeight="1" x14ac:dyDescent="0.25">
      <c r="H47" s="38"/>
      <c r="I47" s="38"/>
      <c r="J47" s="38"/>
      <c r="K47" s="38"/>
      <c r="L47" s="38"/>
      <c r="M47" s="38"/>
      <c r="N47" s="38"/>
      <c r="O47" s="38"/>
      <c r="P47" s="38"/>
      <c r="Q47" s="38"/>
      <c r="T47" s="12"/>
    </row>
    <row r="48" spans="2:24" ht="12" customHeight="1" x14ac:dyDescent="0.25">
      <c r="H48" s="11"/>
      <c r="I48" s="11"/>
      <c r="J48" s="11"/>
      <c r="K48" s="11"/>
      <c r="L48" s="11"/>
      <c r="M48" s="11"/>
      <c r="N48" s="11"/>
      <c r="O48" s="11"/>
      <c r="P48" s="11"/>
      <c r="Q48" s="11"/>
    </row>
    <row r="49" ht="12" customHeight="1" x14ac:dyDescent="0.25"/>
    <row r="50" ht="12" customHeight="1" x14ac:dyDescent="0.25"/>
    <row r="51" ht="12" customHeight="1" x14ac:dyDescent="0.25"/>
    <row r="52" ht="12" customHeight="1" x14ac:dyDescent="0.25"/>
    <row r="53" ht="12" customHeight="1" x14ac:dyDescent="0.25"/>
    <row r="54" ht="12" customHeight="1" x14ac:dyDescent="0.25"/>
    <row r="55" ht="12" customHeight="1" x14ac:dyDescent="0.25"/>
    <row r="56" ht="12" customHeight="1" x14ac:dyDescent="0.25"/>
    <row r="57" ht="12" customHeight="1" x14ac:dyDescent="0.25"/>
    <row r="58" ht="12" customHeight="1" x14ac:dyDescent="0.25"/>
    <row r="59" ht="12" customHeight="1" x14ac:dyDescent="0.25"/>
    <row r="60" ht="12" customHeight="1" x14ac:dyDescent="0.25"/>
    <row r="61" ht="12" customHeight="1" x14ac:dyDescent="0.25"/>
    <row r="62" ht="12" customHeight="1" x14ac:dyDescent="0.25"/>
    <row r="63" ht="12" customHeight="1" x14ac:dyDescent="0.25"/>
    <row r="64" ht="12" customHeight="1" x14ac:dyDescent="0.25"/>
    <row r="65" spans="2:2" ht="12" customHeight="1" x14ac:dyDescent="0.25"/>
    <row r="66" spans="2:2" ht="12" customHeight="1" x14ac:dyDescent="0.25">
      <c r="B66" s="1"/>
    </row>
    <row r="67" spans="2:2" ht="12" customHeight="1" x14ac:dyDescent="0.25"/>
    <row r="68" spans="2:2" ht="12" customHeight="1" x14ac:dyDescent="0.25"/>
    <row r="69" spans="2:2" ht="12" customHeight="1" x14ac:dyDescent="0.25"/>
    <row r="70" spans="2:2" ht="12" customHeight="1" x14ac:dyDescent="0.25"/>
    <row r="71" spans="2:2" ht="12" customHeight="1" x14ac:dyDescent="0.25"/>
    <row r="72" spans="2:2" ht="12" customHeight="1" x14ac:dyDescent="0.25"/>
    <row r="73" spans="2:2" ht="12" customHeight="1" x14ac:dyDescent="0.25"/>
    <row r="74" spans="2:2" ht="12" customHeight="1" x14ac:dyDescent="0.25"/>
    <row r="75" spans="2:2" ht="12" customHeight="1" x14ac:dyDescent="0.25"/>
    <row r="76" spans="2:2" ht="12" customHeight="1" x14ac:dyDescent="0.25"/>
    <row r="77" spans="2:2" ht="12" customHeight="1" x14ac:dyDescent="0.25"/>
    <row r="78" spans="2:2" ht="12" customHeight="1" x14ac:dyDescent="0.25"/>
    <row r="79" spans="2:2" ht="12" customHeight="1" x14ac:dyDescent="0.25"/>
    <row r="80" spans="2:2" ht="12" customHeight="1" x14ac:dyDescent="0.25"/>
    <row r="81" ht="12" customHeight="1" x14ac:dyDescent="0.25"/>
    <row r="82" ht="12" customHeight="1" x14ac:dyDescent="0.25"/>
    <row r="83" ht="12" customHeight="1" x14ac:dyDescent="0.25"/>
    <row r="84" ht="12" customHeight="1" x14ac:dyDescent="0.25"/>
    <row r="85" ht="12" customHeight="1" x14ac:dyDescent="0.25"/>
    <row r="86" ht="12" customHeight="1" x14ac:dyDescent="0.25"/>
    <row r="87" ht="12" customHeight="1" x14ac:dyDescent="0.25"/>
    <row r="88" ht="12" customHeight="1" x14ac:dyDescent="0.25"/>
    <row r="89" ht="12" customHeight="1" x14ac:dyDescent="0.25"/>
    <row r="90" ht="12" customHeight="1" x14ac:dyDescent="0.25"/>
    <row r="91" ht="12" customHeight="1" x14ac:dyDescent="0.25"/>
    <row r="92" ht="12" customHeight="1" x14ac:dyDescent="0.25"/>
    <row r="93" ht="12" customHeight="1" x14ac:dyDescent="0.25"/>
    <row r="94" ht="12" customHeight="1" x14ac:dyDescent="0.25"/>
    <row r="95" ht="12" customHeight="1" x14ac:dyDescent="0.25"/>
    <row r="96" ht="12" customHeight="1" x14ac:dyDescent="0.25"/>
    <row r="97" ht="12" customHeight="1" x14ac:dyDescent="0.25"/>
    <row r="98" ht="12" customHeight="1" x14ac:dyDescent="0.25"/>
    <row r="99" ht="12" customHeight="1" x14ac:dyDescent="0.25"/>
    <row r="100" ht="12" customHeight="1" x14ac:dyDescent="0.25"/>
    <row r="101" ht="12" customHeight="1" x14ac:dyDescent="0.25"/>
    <row r="102" ht="12" customHeight="1" x14ac:dyDescent="0.25"/>
    <row r="103" ht="12" customHeight="1" x14ac:dyDescent="0.25"/>
    <row r="104" ht="12" customHeight="1" x14ac:dyDescent="0.25"/>
    <row r="105" ht="12" customHeight="1" x14ac:dyDescent="0.25"/>
    <row r="106" ht="12" customHeight="1" x14ac:dyDescent="0.25"/>
    <row r="107" ht="12" customHeight="1" x14ac:dyDescent="0.25"/>
    <row r="108" ht="12" customHeight="1" x14ac:dyDescent="0.25"/>
    <row r="109" ht="12" customHeight="1" x14ac:dyDescent="0.25"/>
    <row r="110" ht="12" customHeight="1" x14ac:dyDescent="0.25"/>
    <row r="111" ht="12" customHeight="1" x14ac:dyDescent="0.25"/>
    <row r="112" ht="12" customHeight="1" x14ac:dyDescent="0.25"/>
    <row r="113" ht="12" customHeight="1" x14ac:dyDescent="0.25"/>
    <row r="114" ht="12" customHeight="1" x14ac:dyDescent="0.25"/>
    <row r="115" ht="12" customHeight="1" x14ac:dyDescent="0.25"/>
    <row r="116" ht="12" customHeight="1" x14ac:dyDescent="0.25"/>
    <row r="117" ht="12" customHeight="1" x14ac:dyDescent="0.25"/>
    <row r="118" ht="12" customHeight="1" x14ac:dyDescent="0.25"/>
    <row r="119" ht="12" customHeight="1" x14ac:dyDescent="0.25"/>
    <row r="120" ht="12" customHeight="1" x14ac:dyDescent="0.25"/>
    <row r="121" ht="12" customHeight="1" x14ac:dyDescent="0.25"/>
    <row r="122" ht="12" customHeight="1" x14ac:dyDescent="0.25"/>
    <row r="123" ht="12" customHeight="1" x14ac:dyDescent="0.25"/>
    <row r="124" ht="12" customHeight="1" x14ac:dyDescent="0.25"/>
    <row r="125" ht="12" customHeight="1" x14ac:dyDescent="0.25"/>
    <row r="126" ht="12" customHeight="1" x14ac:dyDescent="0.25"/>
    <row r="127" ht="12" customHeight="1" x14ac:dyDescent="0.25"/>
    <row r="128" ht="12" customHeight="1" x14ac:dyDescent="0.25"/>
    <row r="129" ht="12" customHeight="1" x14ac:dyDescent="0.25"/>
    <row r="130" ht="12" customHeight="1" x14ac:dyDescent="0.25"/>
    <row r="131" ht="12" customHeight="1" x14ac:dyDescent="0.25"/>
    <row r="132" ht="12" customHeight="1" x14ac:dyDescent="0.25"/>
    <row r="133" ht="12" customHeight="1" x14ac:dyDescent="0.25"/>
    <row r="134" ht="12" customHeight="1" x14ac:dyDescent="0.25"/>
    <row r="135" ht="12" customHeight="1" x14ac:dyDescent="0.25"/>
    <row r="136" ht="12" customHeight="1" x14ac:dyDescent="0.25"/>
    <row r="137" ht="12" customHeight="1" x14ac:dyDescent="0.25"/>
    <row r="138" ht="12" customHeight="1" x14ac:dyDescent="0.25"/>
    <row r="139" ht="12" customHeight="1" x14ac:dyDescent="0.25"/>
    <row r="140" ht="12" customHeight="1" x14ac:dyDescent="0.25"/>
    <row r="141" ht="12" customHeight="1" x14ac:dyDescent="0.25"/>
    <row r="142" ht="12" customHeight="1" x14ac:dyDescent="0.25"/>
    <row r="143" ht="12" customHeight="1" x14ac:dyDescent="0.25"/>
    <row r="144" ht="12" customHeight="1" x14ac:dyDescent="0.25"/>
    <row r="145" ht="12" customHeight="1" x14ac:dyDescent="0.25"/>
    <row r="146" ht="12" customHeight="1" x14ac:dyDescent="0.25"/>
    <row r="147" ht="12" customHeight="1" x14ac:dyDescent="0.25"/>
    <row r="148" ht="12" customHeight="1" x14ac:dyDescent="0.25"/>
    <row r="149" ht="12" customHeight="1" x14ac:dyDescent="0.25"/>
    <row r="150" ht="12" customHeight="1" x14ac:dyDescent="0.25"/>
    <row r="151" ht="12" customHeight="1" x14ac:dyDescent="0.25"/>
    <row r="152" ht="12" customHeight="1" x14ac:dyDescent="0.25"/>
    <row r="153" ht="12" customHeight="1" x14ac:dyDescent="0.25"/>
    <row r="154" ht="12" customHeight="1" x14ac:dyDescent="0.25"/>
    <row r="155" ht="12" customHeight="1" x14ac:dyDescent="0.25"/>
    <row r="156" ht="12" customHeight="1" x14ac:dyDescent="0.25"/>
    <row r="157" ht="12" customHeight="1" x14ac:dyDescent="0.25"/>
    <row r="158" ht="12" customHeight="1" x14ac:dyDescent="0.25"/>
    <row r="159" ht="12" customHeight="1" x14ac:dyDescent="0.25"/>
    <row r="160" ht="12" customHeight="1" x14ac:dyDescent="0.25"/>
    <row r="161" ht="12" customHeight="1" x14ac:dyDescent="0.25"/>
    <row r="162" ht="12" customHeight="1" x14ac:dyDescent="0.25"/>
    <row r="163" ht="12" customHeight="1" x14ac:dyDescent="0.25"/>
    <row r="164" ht="12" customHeight="1" x14ac:dyDescent="0.25"/>
    <row r="165" ht="12" customHeight="1" x14ac:dyDescent="0.25"/>
    <row r="166" ht="12" customHeight="1" x14ac:dyDescent="0.25"/>
    <row r="167" ht="12" customHeight="1" x14ac:dyDescent="0.25"/>
    <row r="168" ht="12" customHeight="1" x14ac:dyDescent="0.25"/>
    <row r="169" ht="12" customHeight="1" x14ac:dyDescent="0.25"/>
    <row r="170" ht="12" customHeight="1" x14ac:dyDescent="0.25"/>
    <row r="171" ht="12" customHeight="1" x14ac:dyDescent="0.25"/>
    <row r="172" ht="12" customHeight="1" x14ac:dyDescent="0.25"/>
    <row r="173" ht="12" customHeight="1" x14ac:dyDescent="0.25"/>
    <row r="174" ht="12" customHeight="1" x14ac:dyDescent="0.25"/>
    <row r="175" ht="12" customHeight="1" x14ac:dyDescent="0.25"/>
    <row r="176" ht="12" customHeight="1" x14ac:dyDescent="0.25"/>
    <row r="177" ht="12" customHeight="1" x14ac:dyDescent="0.25"/>
    <row r="178" ht="12" customHeight="1" x14ac:dyDescent="0.25"/>
    <row r="179" ht="12" customHeight="1" x14ac:dyDescent="0.25"/>
    <row r="180" ht="12" customHeight="1" x14ac:dyDescent="0.25"/>
    <row r="181" ht="12" customHeight="1" x14ac:dyDescent="0.25"/>
    <row r="182" ht="12" customHeight="1" x14ac:dyDescent="0.25"/>
    <row r="183" ht="12" customHeight="1" x14ac:dyDescent="0.25"/>
    <row r="184" ht="12" customHeight="1" x14ac:dyDescent="0.25"/>
    <row r="185" ht="12" customHeight="1" x14ac:dyDescent="0.25"/>
    <row r="186" ht="12" customHeight="1" x14ac:dyDescent="0.25"/>
    <row r="187" ht="12" customHeight="1" x14ac:dyDescent="0.25"/>
    <row r="188" ht="12" customHeight="1" x14ac:dyDescent="0.25"/>
    <row r="189" ht="12" customHeight="1" x14ac:dyDescent="0.25"/>
    <row r="190" ht="12" customHeight="1" x14ac:dyDescent="0.25"/>
    <row r="191" ht="12" customHeight="1" x14ac:dyDescent="0.25"/>
    <row r="192" ht="12" customHeight="1" x14ac:dyDescent="0.25"/>
    <row r="193" ht="12" customHeight="1" x14ac:dyDescent="0.25"/>
    <row r="194" ht="12" customHeight="1" x14ac:dyDescent="0.25"/>
    <row r="195" ht="12" customHeight="1" x14ac:dyDescent="0.25"/>
    <row r="196" ht="12" customHeight="1" x14ac:dyDescent="0.25"/>
    <row r="197" ht="12" customHeight="1" x14ac:dyDescent="0.25"/>
    <row r="198" ht="12" customHeight="1" x14ac:dyDescent="0.25"/>
    <row r="199" ht="12" customHeight="1" x14ac:dyDescent="0.25"/>
    <row r="200" ht="12" customHeight="1" x14ac:dyDescent="0.25"/>
    <row r="201" ht="12" customHeight="1" x14ac:dyDescent="0.25"/>
    <row r="202" ht="12" customHeight="1" x14ac:dyDescent="0.25"/>
    <row r="203" ht="12" customHeight="1" x14ac:dyDescent="0.25"/>
    <row r="204" ht="12" customHeight="1" x14ac:dyDescent="0.25"/>
    <row r="205" ht="12" customHeight="1" x14ac:dyDescent="0.25"/>
    <row r="206" ht="12" customHeight="1" x14ac:dyDescent="0.25"/>
    <row r="207" ht="12" customHeight="1" x14ac:dyDescent="0.25"/>
    <row r="208" ht="12" customHeight="1" x14ac:dyDescent="0.25"/>
    <row r="209" ht="12" customHeight="1" x14ac:dyDescent="0.25"/>
    <row r="210" ht="12" customHeight="1" x14ac:dyDescent="0.25"/>
    <row r="211" ht="12" customHeight="1" x14ac:dyDescent="0.25"/>
    <row r="212" ht="12" customHeight="1" x14ac:dyDescent="0.25"/>
    <row r="213" ht="12" customHeight="1" x14ac:dyDescent="0.25"/>
    <row r="214" ht="12" customHeight="1" x14ac:dyDescent="0.25"/>
    <row r="215" ht="12" customHeight="1" x14ac:dyDescent="0.25"/>
    <row r="216" ht="12" customHeight="1" x14ac:dyDescent="0.25"/>
    <row r="217" ht="12" customHeight="1" x14ac:dyDescent="0.25"/>
    <row r="218" ht="12" customHeight="1" x14ac:dyDescent="0.25"/>
    <row r="219" ht="12" customHeight="1" x14ac:dyDescent="0.25"/>
    <row r="220" ht="12" customHeight="1" x14ac:dyDescent="0.25"/>
    <row r="221" ht="12" customHeight="1" x14ac:dyDescent="0.25"/>
    <row r="222" ht="12" customHeight="1" x14ac:dyDescent="0.25"/>
    <row r="223" ht="12" customHeight="1" x14ac:dyDescent="0.25"/>
    <row r="224" ht="12" customHeight="1" x14ac:dyDescent="0.25"/>
    <row r="225" ht="12" customHeight="1" x14ac:dyDescent="0.25"/>
    <row r="226" ht="12" customHeight="1" x14ac:dyDescent="0.25"/>
    <row r="227" ht="12" customHeight="1" x14ac:dyDescent="0.25"/>
    <row r="228" ht="12" customHeight="1" x14ac:dyDescent="0.25"/>
    <row r="229" ht="12" customHeight="1" x14ac:dyDescent="0.25"/>
    <row r="230" ht="12" customHeight="1" x14ac:dyDescent="0.25"/>
    <row r="231" ht="12" customHeight="1" x14ac:dyDescent="0.25"/>
    <row r="232" ht="12" customHeight="1" x14ac:dyDescent="0.25"/>
    <row r="233" ht="12" customHeight="1" x14ac:dyDescent="0.25"/>
    <row r="234" ht="12" customHeight="1" x14ac:dyDescent="0.25"/>
    <row r="235" ht="12" customHeight="1" x14ac:dyDescent="0.25"/>
    <row r="236" ht="12" customHeight="1" x14ac:dyDescent="0.25"/>
    <row r="237" ht="12" customHeight="1" x14ac:dyDescent="0.25"/>
    <row r="238" ht="12" customHeight="1" x14ac:dyDescent="0.25"/>
    <row r="239" ht="12" customHeight="1" x14ac:dyDescent="0.25"/>
    <row r="240" ht="12" customHeight="1" x14ac:dyDescent="0.25"/>
    <row r="241" ht="12" customHeight="1" x14ac:dyDescent="0.25"/>
    <row r="242" ht="12" customHeight="1" x14ac:dyDescent="0.25"/>
    <row r="243" ht="12" customHeight="1" x14ac:dyDescent="0.25"/>
    <row r="244" ht="12" customHeight="1" x14ac:dyDescent="0.25"/>
    <row r="245" ht="12" customHeight="1" x14ac:dyDescent="0.25"/>
    <row r="246" ht="12" customHeight="1" x14ac:dyDescent="0.25"/>
    <row r="247" ht="12" customHeight="1" x14ac:dyDescent="0.25"/>
    <row r="248" ht="12" customHeight="1" x14ac:dyDescent="0.25"/>
    <row r="249" ht="12" customHeight="1" x14ac:dyDescent="0.25"/>
    <row r="250" ht="12" customHeight="1" x14ac:dyDescent="0.25"/>
    <row r="251" ht="12" customHeight="1" x14ac:dyDescent="0.25"/>
    <row r="252" ht="12" customHeight="1" x14ac:dyDescent="0.25"/>
    <row r="253" ht="12" customHeight="1" x14ac:dyDescent="0.25"/>
    <row r="254" ht="12"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sheetData>
  <mergeCells count="15">
    <mergeCell ref="W14:X14"/>
    <mergeCell ref="S19:V19"/>
    <mergeCell ref="X19:AE19"/>
    <mergeCell ref="S26:V26"/>
    <mergeCell ref="X26:AE26"/>
    <mergeCell ref="W17:Y17"/>
    <mergeCell ref="B5:U5"/>
    <mergeCell ref="B7:U7"/>
    <mergeCell ref="B8:U8"/>
    <mergeCell ref="C17:D17"/>
    <mergeCell ref="F17:G17"/>
    <mergeCell ref="S17:U17"/>
    <mergeCell ref="I17:J17"/>
    <mergeCell ref="L17:M17"/>
    <mergeCell ref="O17:P17"/>
  </mergeCells>
  <pageMargins left="0.25" right="0.25" top="0.75" bottom="0.75" header="0" footer="0"/>
  <pageSetup scale="76" orientation="portrait" horizontalDpi="1200" verticalDpi="1200" r:id="rId1"/>
  <headerFooter>
    <oddHeader>&amp;C&amp;G</oddHead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04631cb-6833-4e7e-b968-0bfdcb0cd474" xsi:nil="true"/>
    <lcf76f155ced4ddcb4097134ff3c332f xmlns="bf706fd8-670b-494f-bda4-e0e61d42019e">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498DBCA08FC6249AAD65CC7D5BCF263" ma:contentTypeVersion="16" ma:contentTypeDescription="Create a new document." ma:contentTypeScope="" ma:versionID="fa6da80ace590b9277f1904588671405">
  <xsd:schema xmlns:xsd="http://www.w3.org/2001/XMLSchema" xmlns:xs="http://www.w3.org/2001/XMLSchema" xmlns:p="http://schemas.microsoft.com/office/2006/metadata/properties" xmlns:ns2="bf706fd8-670b-494f-bda4-e0e61d42019e" xmlns:ns3="d04631cb-6833-4e7e-b968-0bfdcb0cd474" targetNamespace="http://schemas.microsoft.com/office/2006/metadata/properties" ma:root="true" ma:fieldsID="c32f345d96d1ee38d06739e71e178cc5" ns2:_="" ns3:_="">
    <xsd:import namespace="bf706fd8-670b-494f-bda4-e0e61d42019e"/>
    <xsd:import namespace="d04631cb-6833-4e7e-b968-0bfdcb0cd474"/>
    <xsd:element name="properties">
      <xsd:complexType>
        <xsd:sequence>
          <xsd:element name="documentManagement">
            <xsd:complexType>
              <xsd:all>
                <xsd:element ref="ns2:MediaServiceMetadata" minOccurs="0"/>
                <xsd:element ref="ns2:MediaServiceFastMetadata" minOccurs="0"/>
                <xsd:element ref="ns2:MediaServiceEventHashCode" minOccurs="0"/>
                <xsd:element ref="ns2:MediaServiceGenerationTime"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06fd8-670b-494f-bda4-e0e61d4201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5a75d2e-ac73-4b4a-ba47-18ba181169c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04631cb-6833-4e7e-b968-0bfdcb0cd474"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e343ef64-ba9d-48da-8095-be8ea74bbb66}" ma:internalName="TaxCatchAll" ma:showField="CatchAllData" ma:web="d04631cb-6833-4e7e-b968-0bfdcb0cd47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98C394A-3702-45EA-862A-F43992301144}">
  <ds:schemaRefs>
    <ds:schemaRef ds:uri="http://schemas.microsoft.com/office/2006/metadata/properties"/>
    <ds:schemaRef ds:uri="http://schemas.microsoft.com/office/infopath/2007/PartnerControls"/>
    <ds:schemaRef ds:uri="d04631cb-6833-4e7e-b968-0bfdcb0cd474"/>
    <ds:schemaRef ds:uri="bf706fd8-670b-494f-bda4-e0e61d42019e"/>
  </ds:schemaRefs>
</ds:datastoreItem>
</file>

<file path=customXml/itemProps2.xml><?xml version="1.0" encoding="utf-8"?>
<ds:datastoreItem xmlns:ds="http://schemas.openxmlformats.org/officeDocument/2006/customXml" ds:itemID="{A10A633E-5855-402F-B9E1-9CFC45E600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06fd8-670b-494f-bda4-e0e61d42019e"/>
    <ds:schemaRef ds:uri="d04631cb-6833-4e7e-b968-0bfdcb0cd4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F2F8C1-F008-4039-BC98-6A86D66A574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1-5 Year Summary</vt:lpstr>
      <vt:lpstr>Annual Cash Flow</vt:lpstr>
      <vt:lpstr>'1-5 Year Summary'!OLE_LINK1</vt:lpstr>
      <vt:lpstr>'Annual Cash Flow'!OLE_LINK1</vt:lpstr>
      <vt:lpstr>'1-5 Year Summary'!Print_Area</vt:lpstr>
      <vt:lpstr>'Annual Cash Flow'!Print_Area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Victoria Sgro</dc:creator>
  <cp:lastModifiedBy>Margaret Chua</cp:lastModifiedBy>
  <cp:lastPrinted>2022-04-22T13:56:49Z</cp:lastPrinted>
  <dcterms:created xsi:type="dcterms:W3CDTF">2019-10-30T14:01:04Z</dcterms:created>
  <dcterms:modified xsi:type="dcterms:W3CDTF">2022-06-16T12:10:53Z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0x0101005498DBCA08FC6249AAD65CC7D5BCF263</vt:lpwstr>
  </property>
  <property fmtid="{D5CDD505-2E9C-101B-9397-08002B2CF9AE}" pid="3" name="MediaServiceImageTags">
    <vt:lpwstr/>
  </property>
</Properties>
</file>