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alexandercruz/Desktop/"/>
    </mc:Choice>
  </mc:AlternateContent>
  <xr:revisionPtr revIDLastSave="0" documentId="8_{C605FD2D-2C0F-2047-B9DB-961C5F01D129}" xr6:coauthVersionLast="47" xr6:coauthVersionMax="47" xr10:uidLastSave="{00000000-0000-0000-0000-000000000000}"/>
  <bookViews>
    <workbookView xWindow="0" yWindow="500" windowWidth="20620" windowHeight="17960" xr2:uid="{00000000-000D-0000-FFFF-FFFF00000000}"/>
  </bookViews>
  <sheets>
    <sheet name="1-5 Year Summary" sheetId="3" r:id="rId1"/>
    <sheet name="Annual Cash Flow" sheetId="4" r:id="rId2"/>
  </sheets>
  <definedNames>
    <definedName name="OLE_LINK1" localSheetId="0">'1-5 Year Summary'!$I$26</definedName>
    <definedName name="OLE_LINK1" localSheetId="1">'Annual Cash Flow'!$R$25</definedName>
    <definedName name="_xlnm.Print_Area" localSheetId="0">'1-5 Year Summary'!$B$4:$J$87</definedName>
    <definedName name="_xlnm.Print_Area" localSheetId="1">'Annual Cash Flow'!$B$5:$S$61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18" i="4" l="1"/>
  <c r="C47" i="3"/>
  <c r="C12" i="4"/>
  <c r="D12" i="4"/>
  <c r="D13" i="4"/>
  <c r="D10" i="4"/>
  <c r="W28" i="4"/>
  <c r="W27" i="4"/>
  <c r="W26" i="4"/>
  <c r="W25" i="4"/>
  <c r="W20" i="4"/>
  <c r="R28" i="4"/>
  <c r="R27" i="4"/>
  <c r="R20" i="4"/>
  <c r="D26" i="4"/>
  <c r="C26" i="4" s="1"/>
  <c r="C27" i="3"/>
  <c r="C18" i="4"/>
  <c r="C9" i="4"/>
  <c r="D25" i="4"/>
  <c r="C25" i="4" s="1"/>
  <c r="C26" i="3"/>
  <c r="F47" i="3" l="1"/>
  <c r="G26" i="4"/>
  <c r="J26" i="4" s="1"/>
  <c r="M26" i="4" s="1"/>
  <c r="P26" i="4" s="1"/>
  <c r="G25" i="4"/>
  <c r="J25" i="4" s="1"/>
  <c r="M25" i="4" s="1"/>
  <c r="P25" i="4" s="1"/>
  <c r="F18" i="4"/>
  <c r="F27" i="4" s="1"/>
  <c r="C28" i="4"/>
  <c r="C27" i="4"/>
  <c r="F26" i="4"/>
  <c r="I26" i="4" s="1"/>
  <c r="L26" i="4" s="1"/>
  <c r="O26" i="4" s="1"/>
  <c r="F25" i="4"/>
  <c r="I25" i="4" s="1"/>
  <c r="L25" i="4" s="1"/>
  <c r="O25" i="4" s="1"/>
  <c r="C20" i="4"/>
  <c r="C22" i="4" s="1"/>
  <c r="D18" i="4"/>
  <c r="D27" i="4" s="1"/>
  <c r="C13" i="4"/>
  <c r="C10" i="4"/>
  <c r="C11" i="4" s="1"/>
  <c r="M34" i="4" s="1"/>
  <c r="G27" i="3"/>
  <c r="G26" i="3"/>
  <c r="F19" i="3"/>
  <c r="F28" i="3" s="1"/>
  <c r="C46" i="3"/>
  <c r="F46" i="3" s="1"/>
  <c r="C29" i="3"/>
  <c r="C28" i="3"/>
  <c r="F27" i="3"/>
  <c r="F26" i="3"/>
  <c r="C21" i="3"/>
  <c r="C23" i="3" s="1"/>
  <c r="D19" i="3"/>
  <c r="G19" i="3" s="1"/>
  <c r="C14" i="3"/>
  <c r="C11" i="3"/>
  <c r="C12" i="3" s="1"/>
  <c r="P34" i="4" l="1"/>
  <c r="O34" i="4"/>
  <c r="L34" i="4"/>
  <c r="J34" i="4"/>
  <c r="I18" i="4"/>
  <c r="I34" i="4"/>
  <c r="G18" i="4"/>
  <c r="C34" i="4"/>
  <c r="D34" i="4"/>
  <c r="C30" i="4"/>
  <c r="C32" i="4" s="1"/>
  <c r="D20" i="4"/>
  <c r="D22" i="4" s="1"/>
  <c r="G34" i="4"/>
  <c r="F34" i="4"/>
  <c r="F20" i="4"/>
  <c r="F22" i="4" s="1"/>
  <c r="D28" i="4"/>
  <c r="D30" i="4" s="1"/>
  <c r="F28" i="4"/>
  <c r="F35" i="3"/>
  <c r="D35" i="3"/>
  <c r="G35" i="3"/>
  <c r="C35" i="3"/>
  <c r="C31" i="3"/>
  <c r="C33" i="3" s="1"/>
  <c r="F21" i="3"/>
  <c r="F23" i="3" s="1"/>
  <c r="D28" i="3"/>
  <c r="D29" i="3"/>
  <c r="D21" i="3"/>
  <c r="D23" i="3" s="1"/>
  <c r="F29" i="3"/>
  <c r="F31" i="3" s="1"/>
  <c r="I20" i="4" l="1"/>
  <c r="I22" i="4" s="1"/>
  <c r="L18" i="4"/>
  <c r="O18" i="4" s="1"/>
  <c r="I28" i="4"/>
  <c r="I27" i="4"/>
  <c r="G20" i="4"/>
  <c r="G22" i="4" s="1"/>
  <c r="J18" i="4"/>
  <c r="G28" i="4"/>
  <c r="G27" i="4"/>
  <c r="C38" i="4"/>
  <c r="C36" i="4"/>
  <c r="C40" i="4" s="1"/>
  <c r="D32" i="4"/>
  <c r="F30" i="4"/>
  <c r="F32" i="4" s="1"/>
  <c r="F33" i="3"/>
  <c r="F39" i="3" s="1"/>
  <c r="D31" i="3"/>
  <c r="D33" i="3" s="1"/>
  <c r="C39" i="3"/>
  <c r="C37" i="3"/>
  <c r="C41" i="3" s="1"/>
  <c r="G29" i="3"/>
  <c r="G28" i="3"/>
  <c r="G21" i="3"/>
  <c r="G23" i="3" s="1"/>
  <c r="O28" i="4" l="1"/>
  <c r="O20" i="4"/>
  <c r="O22" i="4" s="1"/>
  <c r="O27" i="4"/>
  <c r="M18" i="4"/>
  <c r="P18" i="4" s="1"/>
  <c r="J28" i="4"/>
  <c r="J20" i="4"/>
  <c r="J22" i="4" s="1"/>
  <c r="L28" i="4"/>
  <c r="L27" i="4"/>
  <c r="L20" i="4"/>
  <c r="L22" i="4" s="1"/>
  <c r="I30" i="4"/>
  <c r="I32" i="4" s="1"/>
  <c r="I36" i="4" s="1"/>
  <c r="I40" i="4" s="1"/>
  <c r="G30" i="4"/>
  <c r="G32" i="4" s="1"/>
  <c r="G36" i="4" s="1"/>
  <c r="G40" i="4" s="1"/>
  <c r="J27" i="4"/>
  <c r="F36" i="4"/>
  <c r="F40" i="4" s="1"/>
  <c r="F38" i="4"/>
  <c r="D38" i="4"/>
  <c r="D36" i="4"/>
  <c r="F37" i="3"/>
  <c r="F41" i="3" s="1"/>
  <c r="D39" i="3"/>
  <c r="D37" i="3"/>
  <c r="G31" i="3"/>
  <c r="G33" i="3" s="1"/>
  <c r="L30" i="4" l="1"/>
  <c r="L32" i="4" s="1"/>
  <c r="P28" i="4"/>
  <c r="P20" i="4"/>
  <c r="P22" i="4" s="1"/>
  <c r="P27" i="4"/>
  <c r="O30" i="4"/>
  <c r="O32" i="4" s="1"/>
  <c r="M28" i="4"/>
  <c r="M27" i="4"/>
  <c r="M20" i="4"/>
  <c r="M22" i="4" s="1"/>
  <c r="I38" i="4"/>
  <c r="G38" i="4"/>
  <c r="J30" i="4"/>
  <c r="J32" i="4" s="1"/>
  <c r="D40" i="4"/>
  <c r="D41" i="3"/>
  <c r="C45" i="3"/>
  <c r="C49" i="3" s="1"/>
  <c r="G37" i="3"/>
  <c r="G39" i="3"/>
  <c r="L36" i="4" l="1"/>
  <c r="L40" i="4" s="1"/>
  <c r="L38" i="4"/>
  <c r="O38" i="4"/>
  <c r="O36" i="4"/>
  <c r="O40" i="4" s="1"/>
  <c r="P30" i="4"/>
  <c r="P32" i="4" s="1"/>
  <c r="M30" i="4"/>
  <c r="M32" i="4" s="1"/>
  <c r="J38" i="4"/>
  <c r="J36" i="4"/>
  <c r="G41" i="3"/>
  <c r="J40" i="4" l="1"/>
  <c r="P36" i="4"/>
  <c r="P40" i="4" s="1"/>
  <c r="P38" i="4"/>
  <c r="M38" i="4"/>
  <c r="M36" i="4"/>
  <c r="M40" i="4" s="1"/>
  <c r="F45" i="3" l="1"/>
  <c r="F49" i="3" s="1"/>
</calcChain>
</file>

<file path=xl/sharedStrings.xml><?xml version="1.0" encoding="utf-8"?>
<sst xmlns="http://schemas.openxmlformats.org/spreadsheetml/2006/main" count="128" uniqueCount="57">
  <si>
    <t>Turnkey Rental Pro Forma</t>
  </si>
  <si>
    <t>Property Address:</t>
  </si>
  <si>
    <t>Input:</t>
  </si>
  <si>
    <t>Rate</t>
  </si>
  <si>
    <t>Notes</t>
  </si>
  <si>
    <t>Resale Price</t>
  </si>
  <si>
    <t>Down Payment</t>
  </si>
  <si>
    <t>Mortgage Loan</t>
  </si>
  <si>
    <t>Mortgage Terms</t>
  </si>
  <si>
    <t>Years - Rate may vary</t>
  </si>
  <si>
    <t>Adjustable</t>
  </si>
  <si>
    <t>Depreciable Closing Costs</t>
  </si>
  <si>
    <t>First-Year Operating Statement - Projection</t>
  </si>
  <si>
    <t>Year 5 Operating Statement - Projection</t>
  </si>
  <si>
    <t>Year 1 Assumptions</t>
  </si>
  <si>
    <t>Year 5 Assumptions</t>
  </si>
  <si>
    <t>Monthly</t>
  </si>
  <si>
    <t xml:space="preserve">Annual </t>
  </si>
  <si>
    <t>Gross Rent</t>
  </si>
  <si>
    <t>Annual Increase</t>
  </si>
  <si>
    <t>Less: Vacancy Factor/Rental Loss</t>
  </si>
  <si>
    <t>Estimate - % of Annual Gross Income</t>
  </si>
  <si>
    <t>Potential Gross Income</t>
  </si>
  <si>
    <t>Less: Annual Operating Expenses</t>
  </si>
  <si>
    <t>Property Taxes</t>
  </si>
  <si>
    <t>Actual Property Tax Bill</t>
  </si>
  <si>
    <t>Insurance</t>
  </si>
  <si>
    <t>Estimate</t>
  </si>
  <si>
    <t>Replacement/Reserves</t>
  </si>
  <si>
    <t>of annual effective income</t>
  </si>
  <si>
    <t>Management</t>
  </si>
  <si>
    <t>Year 1 mgmt. fee</t>
  </si>
  <si>
    <t>Mgmt. Fee</t>
  </si>
  <si>
    <t>Total Expenses</t>
  </si>
  <si>
    <t>Estimated Net Operating Income</t>
  </si>
  <si>
    <t>Less: Annual Debt Service (Mortgage)</t>
  </si>
  <si>
    <t>Net Cash Flow</t>
  </si>
  <si>
    <t>CAP Rate</t>
  </si>
  <si>
    <t>(NOI/Purchase Price)</t>
  </si>
  <si>
    <t>Cash on Cash Rate of Return</t>
  </si>
  <si>
    <t>(Cash Before Taxes/Down Pmt.+Closing Costs)</t>
  </si>
  <si>
    <t xml:space="preserve">First-Year Economic Benefits </t>
  </si>
  <si>
    <t>Five-Year Economic Benefits Summary</t>
  </si>
  <si>
    <t>Cash Flow</t>
  </si>
  <si>
    <t>Appreciation</t>
  </si>
  <si>
    <t>Tax Savings (Deductible Depreciation)</t>
  </si>
  <si>
    <t>Straight-line Depreciation</t>
  </si>
  <si>
    <t>Total Economic Benefits</t>
  </si>
  <si>
    <r>
      <rPr>
        <b/>
        <sz val="10"/>
        <color rgb="FFFF0000"/>
        <rFont val="Arial"/>
        <family val="2"/>
      </rPr>
      <t>NOTE</t>
    </r>
    <r>
      <rPr>
        <b/>
        <sz val="10"/>
        <color rgb="FF242424"/>
        <rFont val="Arial"/>
        <family val="2"/>
      </rPr>
      <t>: This is a fair market rent estimate. The housing voucher program (section 8) rent can vary depending on the individual tenant.</t>
    </r>
  </si>
  <si>
    <r>
      <rPr>
        <b/>
        <sz val="10"/>
        <color rgb="FFFF0000"/>
        <rFont val="Arial"/>
        <family val="2"/>
      </rPr>
      <t xml:space="preserve">NOTE: </t>
    </r>
    <r>
      <rPr>
        <b/>
        <sz val="10"/>
        <color rgb="FF000000"/>
        <rFont val="Arial"/>
        <family val="2"/>
      </rPr>
      <t>CR of Maryland I, LLC believes the information to be provided is reliable, however, any projections contained here are estimates only and to be considered Marketing Material. Individual results will vary based on a variety of factors. Historical returns are not a guarantee of future performance.</t>
    </r>
  </si>
  <si>
    <t>Year 1</t>
  </si>
  <si>
    <t xml:space="preserve">Year 2 </t>
  </si>
  <si>
    <t>Year 3</t>
  </si>
  <si>
    <t>Year 4</t>
  </si>
  <si>
    <t>Year 5</t>
  </si>
  <si>
    <t>Est for Future Increases</t>
  </si>
  <si>
    <t>1902 Poplar Grove St, Baltimore MD 21216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</si>
</sst>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0_);[Red]&quot;($&quot;#,##0.00\)"/>
    <numFmt numFmtId="165" formatCode="0.0%"/>
    <numFmt numFmtId="166" formatCode="#,##0.00;[Red]#,##0.00"/>
    <numFmt numFmtId="167" formatCode="_(&quot;$&quot;* #,##0_);_(&quot;$&quot;* \(#,##0\);_(&quot;$&quot;* &quot;-&quot;??_);_(@_)"/>
    <numFmt numFmtId="168" formatCode="_(&quot;$&quot;* #,##0_);_(&quot;$&quot;* \(#,##0\);_(&quot;$&quot;* &quot;-&quot;?_);_(@_)"/>
    <numFmt numFmtId="169" formatCode="_(* #,##0_);_(* \(#,##0\);_(* &quot;-&quot;??_);_(@_)"/>
  </numFmts>
  <fonts count="24" x14ac:knownFonts="1">
    <font>
      <sz val="10"/>
      <color rgb="FF000000"/>
      <name val="Arial"/>
    </font>
    <font>
      <b/>
      <sz val="10"/>
      <name val="Arial"/>
      <family val="2"/>
    </font>
    <font>
      <sz val="10"/>
      <name val="Arial"/>
      <family val="2"/>
    </font>
    <font>
      <i/>
      <sz val="10"/>
      <name val="Arial"/>
      <family val="2"/>
    </font>
    <font>
      <sz val="10"/>
      <color rgb="FF000000"/>
      <name val="Arial"/>
      <family val="2"/>
    </font>
    <font>
      <sz val="10"/>
      <color rgb="FF000000"/>
      <name val="Arial"/>
      <family val="2"/>
    </font>
    <font>
      <b/>
      <sz val="11"/>
      <color rgb="FF000000"/>
      <name val="Arial"/>
      <family val="2"/>
    </font>
    <font>
      <b/>
      <sz val="11"/>
      <name val="Arial"/>
      <family val="2"/>
    </font>
    <font>
      <b/>
      <sz val="10"/>
      <color rgb="FF000000"/>
      <name val="Arial"/>
      <family val="2"/>
    </font>
    <font>
      <i/>
      <sz val="11"/>
      <color rgb="FF000000"/>
      <name val="Calibri"/>
      <family val="2"/>
    </font>
    <font>
      <b/>
      <sz val="11"/>
      <color rgb="FF000000"/>
      <name val="Calibri"/>
      <family val="2"/>
    </font>
    <font>
      <b/>
      <sz val="11"/>
      <name val="Calibri"/>
      <family val="2"/>
    </font>
    <font>
      <sz val="10"/>
      <color rgb="FF000000"/>
      <name val="Arial"/>
      <family val="2"/>
    </font>
    <font>
      <b/>
      <sz val="14"/>
      <color rgb="FF000000"/>
      <name val="Arial"/>
      <family val="2"/>
    </font>
    <font>
      <b/>
      <u/>
      <sz val="10"/>
      <name val="Arial"/>
      <family val="2"/>
    </font>
    <font>
      <i/>
      <sz val="10"/>
      <color rgb="FF000000"/>
      <name val="Arial"/>
      <family val="2"/>
    </font>
    <font>
      <b/>
      <sz val="10"/>
      <color rgb="FFFF0000"/>
      <name val="Arial"/>
      <family val="2"/>
    </font>
    <font>
      <b/>
      <sz val="10"/>
      <color rgb="FF004D80"/>
      <name val="Arial"/>
      <family val="2"/>
    </font>
    <font>
      <sz val="10"/>
      <color rgb="FF000000"/>
      <name val="Arial"/>
      <family val="2"/>
    </font>
    <font>
      <b/>
      <u/>
      <sz val="10"/>
      <color rgb="FF000000"/>
      <name val="Arial"/>
      <family val="2"/>
    </font>
    <font>
      <sz val="10"/>
      <color rgb="FF000000"/>
      <name val="Arial"/>
      <family val="2"/>
    </font>
    <font>
      <b/>
      <sz val="10"/>
      <color rgb="FF242424"/>
      <name val="Arial"/>
      <family val="2"/>
    </font>
    <font>
      <sz val="8"/>
      <name val="Arial"/>
      <family val="2"/>
    </font>
    <font>
      <u/>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rgb="FFFFFF00"/>
      </patternFill>
    </fill>
    <fill>
      <patternFill patternType="solid">
        <fgColor theme="4" tint="0.79998168889431442"/>
        <bgColor indexed="64"/>
      </patternFill>
    </fill>
    <fill>
      <patternFill patternType="solid">
        <fgColor theme="9" tint="0.79998168889431442"/>
        <bgColor indexed="64"/>
      </patternFill>
    </fill>
  </fills>
  <borders count="14">
    <border>
      <left/>
      <right/>
      <top/>
      <bottom/>
      <diagonal/>
    </border>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4" fillId="0" borderId="1"/>
    <xf numFmtId="44" fontId="5" fillId="0" borderId="1" applyFont="0" applyFill="0" applyBorder="0" applyAlignment="0" applyProtection="0"/>
    <xf numFmtId="9" fontId="5" fillId="0" borderId="1" applyFont="0" applyFill="0" applyBorder="0" applyAlignment="0" applyProtection="0"/>
    <xf numFmtId="44" fontId="12" fillId="0" borderId="0" applyFont="0" applyFill="0" applyBorder="0" applyAlignment="0" applyProtection="0"/>
    <xf numFmtId="9" fontId="18" fillId="0" borderId="0" applyFont="0" applyFill="0" applyBorder="0" applyAlignment="0" applyProtection="0"/>
    <xf numFmtId="43" fontId="20" fillId="0" borderId="0" applyFont="0" applyFill="0" applyBorder="0" applyAlignment="0" applyProtection="0"/>
  </cellStyleXfs>
  <cellXfs count="88">
    <xf numFmtId="0" fontId="0" fillId="0" borderId="0" xfId="0"/>
    <xf numFmtId="166" fontId="2" fillId="0" borderId="0" xfId="0" applyNumberFormat="1" applyFont="1"/>
    <xf numFmtId="0" fontId="8" fillId="0" borderId="0" xfId="0" applyFont="1"/>
    <xf numFmtId="165" fontId="2" fillId="0" borderId="1" xfId="0" applyNumberFormat="1" applyFont="1" applyBorder="1"/>
    <xf numFmtId="0" fontId="0" fillId="0" borderId="0" xfId="0" applyAlignment="1">
      <alignment horizontal="center"/>
    </xf>
    <xf numFmtId="167" fontId="3" fillId="0" borderId="0" xfId="4" applyNumberFormat="1" applyFont="1"/>
    <xf numFmtId="0" fontId="8" fillId="0" borderId="3" xfId="0" applyFont="1" applyBorder="1" applyAlignment="1">
      <alignment horizontal="center"/>
    </xf>
    <xf numFmtId="165" fontId="2" fillId="0" borderId="1" xfId="0" applyNumberFormat="1" applyFont="1" applyBorder="1" applyAlignment="1">
      <alignment horizontal="center"/>
    </xf>
    <xf numFmtId="167" fontId="2" fillId="0" borderId="1" xfId="4" applyNumberFormat="1" applyFont="1" applyFill="1" applyBorder="1" applyAlignment="1"/>
    <xf numFmtId="167" fontId="1" fillId="0" borderId="1" xfId="4" applyNumberFormat="1" applyFont="1" applyFill="1" applyBorder="1"/>
    <xf numFmtId="0" fontId="0" fillId="0" borderId="1" xfId="0" applyBorder="1"/>
    <xf numFmtId="0" fontId="1" fillId="0" borderId="1" xfId="0" applyFont="1" applyBorder="1" applyAlignment="1">
      <alignment horizontal="right"/>
    </xf>
    <xf numFmtId="164" fontId="2" fillId="0" borderId="1" xfId="0" applyNumberFormat="1" applyFont="1" applyBorder="1" applyAlignment="1">
      <alignment horizontal="center"/>
    </xf>
    <xf numFmtId="0" fontId="0" fillId="0" borderId="1" xfId="0" applyBorder="1" applyAlignment="1">
      <alignment horizontal="right"/>
    </xf>
    <xf numFmtId="167" fontId="2" fillId="0" borderId="1" xfId="4" applyNumberFormat="1" applyFont="1" applyBorder="1"/>
    <xf numFmtId="0" fontId="2" fillId="0" borderId="1" xfId="0" applyFont="1" applyBorder="1" applyAlignment="1">
      <alignment horizontal="right"/>
    </xf>
    <xf numFmtId="0" fontId="0" fillId="0" borderId="1" xfId="0" applyBorder="1" applyAlignment="1">
      <alignment horizontal="center"/>
    </xf>
    <xf numFmtId="0" fontId="4" fillId="0" borderId="1" xfId="0" applyFont="1" applyBorder="1"/>
    <xf numFmtId="9" fontId="2" fillId="0" borderId="1" xfId="0" applyNumberFormat="1" applyFont="1" applyBorder="1" applyAlignment="1">
      <alignment horizontal="center"/>
    </xf>
    <xf numFmtId="0" fontId="4" fillId="0" borderId="1" xfId="0" applyFont="1" applyBorder="1" applyAlignment="1">
      <alignment horizontal="right"/>
    </xf>
    <xf numFmtId="0" fontId="10" fillId="0" borderId="1" xfId="0" applyFont="1" applyBorder="1" applyAlignment="1">
      <alignment horizontal="center" vertical="center"/>
    </xf>
    <xf numFmtId="0" fontId="4" fillId="0" borderId="1" xfId="0" applyFont="1" applyBorder="1" applyAlignment="1">
      <alignment vertical="center"/>
    </xf>
    <xf numFmtId="167" fontId="2" fillId="0" borderId="1" xfId="4" applyNumberFormat="1" applyFont="1" applyBorder="1" applyAlignment="1"/>
    <xf numFmtId="0" fontId="9" fillId="0" borderId="1" xfId="0" applyFont="1" applyBorder="1" applyAlignment="1">
      <alignment horizontal="center" vertical="center"/>
    </xf>
    <xf numFmtId="9" fontId="2" fillId="0" borderId="1" xfId="0" applyNumberFormat="1" applyFont="1" applyBorder="1"/>
    <xf numFmtId="0" fontId="8" fillId="0" borderId="3" xfId="0" applyFont="1" applyBorder="1"/>
    <xf numFmtId="168" fontId="0" fillId="0" borderId="1" xfId="0" applyNumberFormat="1" applyBorder="1"/>
    <xf numFmtId="167" fontId="1" fillId="4" borderId="1" xfId="4" applyNumberFormat="1" applyFont="1" applyFill="1" applyBorder="1"/>
    <xf numFmtId="0" fontId="4" fillId="0" borderId="0" xfId="0" applyFont="1"/>
    <xf numFmtId="0" fontId="15" fillId="0" borderId="0" xfId="0" applyFont="1"/>
    <xf numFmtId="167" fontId="2" fillId="0" borderId="1" xfId="4" applyNumberFormat="1" applyFont="1" applyFill="1" applyBorder="1"/>
    <xf numFmtId="0" fontId="1" fillId="0" borderId="1" xfId="0" applyFont="1" applyBorder="1" applyAlignment="1">
      <alignment horizontal="center"/>
    </xf>
    <xf numFmtId="167" fontId="0" fillId="0" borderId="1" xfId="0" applyNumberFormat="1" applyBorder="1"/>
    <xf numFmtId="0" fontId="17" fillId="0" borderId="1" xfId="0" applyFont="1" applyBorder="1" applyAlignment="1">
      <alignment horizontal="center"/>
    </xf>
    <xf numFmtId="44" fontId="0" fillId="0" borderId="0" xfId="0" applyNumberFormat="1"/>
    <xf numFmtId="0" fontId="1" fillId="2" borderId="1" xfId="0" applyFont="1" applyFill="1" applyBorder="1" applyAlignment="1">
      <alignment horizontal="right"/>
    </xf>
    <xf numFmtId="0" fontId="0" fillId="0" borderId="0" xfId="0" applyAlignment="1">
      <alignment horizontal="right"/>
    </xf>
    <xf numFmtId="165" fontId="1" fillId="3" borderId="1" xfId="5" applyNumberFormat="1" applyFont="1" applyFill="1" applyBorder="1"/>
    <xf numFmtId="165" fontId="0" fillId="0" borderId="0" xfId="5" applyNumberFormat="1" applyFont="1" applyAlignment="1"/>
    <xf numFmtId="0" fontId="2" fillId="0" borderId="0" xfId="0" applyFont="1" applyAlignment="1">
      <alignment horizontal="right"/>
    </xf>
    <xf numFmtId="0" fontId="8" fillId="0" borderId="1" xfId="0" applyFont="1" applyBorder="1" applyAlignment="1">
      <alignment horizontal="right"/>
    </xf>
    <xf numFmtId="9" fontId="0" fillId="0" borderId="0" xfId="0" applyNumberFormat="1"/>
    <xf numFmtId="0" fontId="19" fillId="0" borderId="1" xfId="0" applyFont="1" applyBorder="1" applyAlignment="1">
      <alignment horizontal="center"/>
    </xf>
    <xf numFmtId="0" fontId="1" fillId="0" borderId="1" xfId="0" applyFont="1" applyBorder="1"/>
    <xf numFmtId="167" fontId="0" fillId="0" borderId="0" xfId="0" applyNumberFormat="1"/>
    <xf numFmtId="0" fontId="4" fillId="0" borderId="0" xfId="0" applyFont="1" applyAlignment="1">
      <alignment horizontal="right"/>
    </xf>
    <xf numFmtId="0" fontId="8" fillId="0" borderId="0" xfId="0" applyFont="1" applyAlignment="1">
      <alignment horizontal="right"/>
    </xf>
    <xf numFmtId="167" fontId="8" fillId="0" borderId="0" xfId="0" applyNumberFormat="1" applyFont="1"/>
    <xf numFmtId="169" fontId="0" fillId="0" borderId="0" xfId="6" applyNumberFormat="1" applyFont="1" applyAlignment="1"/>
    <xf numFmtId="0" fontId="23" fillId="0" borderId="0" xfId="0" applyFont="1" applyAlignment="1">
      <alignment horizontal="center"/>
    </xf>
    <xf numFmtId="167" fontId="0" fillId="0" borderId="0" xfId="4" applyNumberFormat="1" applyFont="1" applyAlignment="1"/>
    <xf numFmtId="0" fontId="17" fillId="2" borderId="3" xfId="0" applyFont="1" applyFill="1" applyBorder="1" applyAlignment="1">
      <alignment horizontal="center"/>
    </xf>
    <xf numFmtId="0" fontId="2" fillId="0" borderId="1" xfId="0" applyFont="1" applyBorder="1" applyAlignment="1">
      <alignment horizontal="center"/>
    </xf>
    <xf numFmtId="0" fontId="8" fillId="0" borderId="1" xfId="0" applyFont="1" applyBorder="1" applyAlignment="1">
      <alignment vertical="center" wrapText="1"/>
    </xf>
    <xf numFmtId="0" fontId="21" fillId="0" borderId="1" xfId="0" applyFont="1" applyBorder="1"/>
    <xf numFmtId="167" fontId="2" fillId="5" borderId="1" xfId="4" applyNumberFormat="1" applyFont="1" applyFill="1" applyBorder="1" applyAlignment="1"/>
    <xf numFmtId="165" fontId="2" fillId="5" borderId="1" xfId="0" applyNumberFormat="1" applyFont="1" applyFill="1" applyBorder="1"/>
    <xf numFmtId="165" fontId="2" fillId="5" borderId="1" xfId="0" applyNumberFormat="1" applyFont="1" applyFill="1" applyBorder="1" applyAlignment="1">
      <alignment horizontal="center"/>
    </xf>
    <xf numFmtId="0" fontId="1" fillId="0" borderId="1" xfId="0" applyFont="1" applyBorder="1" applyAlignment="1">
      <alignment horizontal="left"/>
    </xf>
    <xf numFmtId="0" fontId="8" fillId="5" borderId="0" xfId="0" applyFont="1" applyFill="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19" fillId="0" borderId="1" xfId="0" applyFont="1" applyBorder="1" applyAlignment="1">
      <alignment horizontal="left"/>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7" fillId="0" borderId="5" xfId="0" applyFont="1" applyBorder="1" applyAlignment="1">
      <alignment horizontal="center"/>
    </xf>
    <xf numFmtId="167" fontId="0" fillId="0" borderId="0" xfId="0" applyNumberFormat="1" applyAlignment="1">
      <alignment horizontal="left"/>
    </xf>
    <xf numFmtId="0" fontId="0" fillId="0" borderId="0" xfId="0" applyAlignment="1">
      <alignment horizontal="left"/>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 xfId="0" applyFont="1" applyBorder="1" applyAlignment="1">
      <alignment horizontal="left" vertical="center" wrapText="1"/>
    </xf>
    <xf numFmtId="0" fontId="21"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167" fontId="1" fillId="4" borderId="1" xfId="4" applyNumberFormat="1" applyFont="1" applyFill="1" applyBorder="1" applyAlignment="1">
      <alignment horizontal="left"/>
    </xf>
    <xf numFmtId="0" fontId="13" fillId="0" borderId="0" xfId="0" applyFont="1" applyAlignment="1">
      <alignment horizontal="center"/>
    </xf>
    <xf numFmtId="0" fontId="14" fillId="0" borderId="0" xfId="0" applyFont="1" applyAlignment="1">
      <alignment horizontal="center"/>
    </xf>
    <xf numFmtId="0" fontId="11" fillId="0" borderId="1" xfId="0" applyFont="1" applyBorder="1" applyAlignment="1">
      <alignment horizontal="center"/>
    </xf>
    <xf numFmtId="0" fontId="8" fillId="0" borderId="0" xfId="0" applyFont="1" applyAlignment="1">
      <alignment horizontal="center"/>
    </xf>
  </cellXfs>
  <cellStyles count="7">
    <cellStyle name="Comma" xfId="6" builtinId="3"/>
    <cellStyle name="Currency" xfId="4" builtinId="4"/>
    <cellStyle name="Currency 2" xfId="2" xr:uid="{FF6A49BC-F7F3-4C39-8482-CEA4AE13D458}"/>
    <cellStyle name="Normal" xfId="0" builtinId="0"/>
    <cellStyle name="Normal 2" xfId="1" xr:uid="{35FCFCC2-B698-4333-80CD-A5797713FFAC}"/>
    <cellStyle name="Percent" xfId="5" builtinId="5"/>
    <cellStyle name="Percent 2" xfId="3" xr:uid="{1C879B3D-4795-42DD-BEC5-4150E8E0488D}"/>
  </cellStyles>
  <dxfs count="0"/>
  <tableStyles count="0" defaultTableStyle="TableStyleMedium2" defaultPivotStyle="PivotStyleLight16"/>
  <colors>
    <mruColors>
      <color rgb="FF004D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0</xdr:row>
      <xdr:rowOff>28575</xdr:rowOff>
    </xdr:from>
    <xdr:to>
      <xdr:col>6</xdr:col>
      <xdr:colOff>247272</xdr:colOff>
      <xdr:row>2</xdr:row>
      <xdr:rowOff>171450</xdr:rowOff>
    </xdr:to>
    <xdr:pic>
      <xdr:nvPicPr>
        <xdr:cNvPr id="5" name="Picture 4" descr="Logo&#10;&#10;Description automatically generated">
          <a:extLst>
            <a:ext uri="{FF2B5EF4-FFF2-40B4-BE49-F238E27FC236}">
              <a16:creationId xmlns:a16="http://schemas.microsoft.com/office/drawing/2014/main" id="{5CDDE3EE-880F-4F02-A2C8-7DF878DBB7A1}"/>
            </a:ext>
          </a:extLst>
        </xdr:cNvPr>
        <xdr:cNvPicPr>
          <a:picLocks noChangeAspect="1"/>
        </xdr:cNvPicPr>
      </xdr:nvPicPr>
      <xdr:blipFill>
        <a:blip xmlns:r="http://schemas.openxmlformats.org/officeDocument/2006/relationships" r:embed="rId1"/>
        <a:stretch>
          <a:fillRect/>
        </a:stretch>
      </xdr:blipFill>
      <xdr:spPr>
        <a:xfrm>
          <a:off x="3400425" y="28575"/>
          <a:ext cx="1856997" cy="523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11</xdr:col>
      <xdr:colOff>447297</xdr:colOff>
      <xdr:row>3</xdr:row>
      <xdr:rowOff>142875</xdr:rowOff>
    </xdr:to>
    <xdr:pic>
      <xdr:nvPicPr>
        <xdr:cNvPr id="2" name="Picture 1" descr="Logo&#10;&#10;Description automatically generated">
          <a:extLst>
            <a:ext uri="{FF2B5EF4-FFF2-40B4-BE49-F238E27FC236}">
              <a16:creationId xmlns:a16="http://schemas.microsoft.com/office/drawing/2014/main" id="{753E03E7-E207-4F6D-B339-3A781B19B9B9}"/>
            </a:ext>
          </a:extLst>
        </xdr:cNvPr>
        <xdr:cNvPicPr>
          <a:picLocks noChangeAspect="1"/>
        </xdr:cNvPicPr>
      </xdr:nvPicPr>
      <xdr:blipFill>
        <a:blip xmlns:r="http://schemas.openxmlformats.org/officeDocument/2006/relationships" r:embed="rId1"/>
        <a:stretch>
          <a:fillRect/>
        </a:stretch>
      </xdr:blipFill>
      <xdr:spPr>
        <a:xfrm>
          <a:off x="4857750" y="190500"/>
          <a:ext cx="1856997" cy="523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BC3FD-5253-400E-A48A-20EA036C7FB0}">
  <sheetPr>
    <pageSetUpPr fitToPage="1"/>
  </sheetPr>
  <dimension ref="B4:V1020"/>
  <sheetViews>
    <sheetView showGridLines="0" tabSelected="1" zoomScaleNormal="100" workbookViewId="0">
      <pane ySplit="7" topLeftCell="A8" activePane="bottomLeft" state="frozen"/>
      <selection pane="bottomLeft" activeCell="C20" sqref="C20"/>
    </sheetView>
  </sheetViews>
  <sheetFormatPr baseColWidth="10" defaultColWidth="4" defaultRowHeight="15" customHeight="1" x14ac:dyDescent="0.15"/>
  <cols>
    <col min="1" max="1" width="1.33203125" customWidth="1"/>
    <col min="2" max="2" width="32.5" bestFit="1" customWidth="1"/>
    <col min="3" max="3" width="13.33203125" customWidth="1"/>
    <col min="4" max="4" width="13.33203125" style="4" customWidth="1"/>
    <col min="5" max="5" width="1.5" style="4" customWidth="1"/>
    <col min="6" max="7" width="13.33203125" customWidth="1"/>
    <col min="8" max="8" width="1.33203125" customWidth="1"/>
    <col min="9" max="9" width="11.6640625" customWidth="1"/>
    <col min="10" max="16" width="8.6640625" customWidth="1"/>
    <col min="17" max="17" width="10.33203125" bestFit="1" customWidth="1"/>
    <col min="18" max="20" width="8.6640625" customWidth="1"/>
    <col min="21" max="21" width="9.6640625" bestFit="1" customWidth="1"/>
  </cols>
  <sheetData>
    <row r="4" spans="2:19" ht="15" customHeight="1" x14ac:dyDescent="0.2">
      <c r="B4" s="84" t="s">
        <v>0</v>
      </c>
      <c r="C4" s="84"/>
      <c r="D4" s="84"/>
      <c r="E4" s="84"/>
      <c r="F4" s="84"/>
      <c r="G4" s="84"/>
      <c r="H4" s="84"/>
      <c r="I4" s="84"/>
      <c r="J4" s="84"/>
      <c r="K4" s="84"/>
      <c r="L4" s="84"/>
    </row>
    <row r="5" spans="2:19" ht="7.25" customHeight="1" x14ac:dyDescent="0.15">
      <c r="B5" s="2"/>
    </row>
    <row r="6" spans="2:19" ht="12" customHeight="1" x14ac:dyDescent="0.15">
      <c r="B6" s="85" t="s">
        <v>1</v>
      </c>
      <c r="C6" s="85"/>
      <c r="D6" s="85"/>
      <c r="E6" s="85"/>
      <c r="F6" s="85"/>
      <c r="G6" s="85"/>
      <c r="H6" s="85"/>
      <c r="I6" s="85"/>
      <c r="J6" s="85"/>
      <c r="K6" s="85"/>
      <c r="L6" s="85"/>
    </row>
    <row r="7" spans="2:19" x14ac:dyDescent="0.2">
      <c r="B7" s="86" t="s">
        <v>56</v>
      </c>
      <c r="C7" s="86"/>
      <c r="D7" s="86"/>
      <c r="E7" s="86"/>
      <c r="F7" s="86"/>
      <c r="G7" s="86"/>
      <c r="H7" s="86"/>
      <c r="I7" s="86"/>
      <c r="J7" s="86"/>
      <c r="K7" s="86"/>
      <c r="L7" s="86"/>
    </row>
    <row r="8" spans="2:19" ht="12" customHeight="1" x14ac:dyDescent="0.15">
      <c r="B8" s="10"/>
      <c r="C8" s="10"/>
      <c r="D8" s="10"/>
      <c r="E8" s="10"/>
      <c r="F8" s="10"/>
      <c r="G8" s="10"/>
      <c r="H8" s="10"/>
      <c r="I8" s="10"/>
      <c r="J8" s="10"/>
    </row>
    <row r="9" spans="2:19" ht="12" customHeight="1" x14ac:dyDescent="0.15">
      <c r="B9" s="11" t="s">
        <v>2</v>
      </c>
      <c r="C9" s="43"/>
      <c r="D9" s="6" t="s">
        <v>3</v>
      </c>
      <c r="E9" s="25" t="s">
        <v>4</v>
      </c>
      <c r="K9" s="10"/>
    </row>
    <row r="10" spans="2:19" ht="12" customHeight="1" x14ac:dyDescent="0.15">
      <c r="B10" s="11" t="s">
        <v>5</v>
      </c>
      <c r="C10" s="55">
        <v>205000</v>
      </c>
      <c r="D10" s="12"/>
      <c r="E10" s="10"/>
    </row>
    <row r="11" spans="2:19" ht="12" customHeight="1" x14ac:dyDescent="0.15">
      <c r="B11" s="13" t="s">
        <v>6</v>
      </c>
      <c r="C11" s="14">
        <f>C10*D11</f>
        <v>41000</v>
      </c>
      <c r="D11" s="18">
        <v>0.2</v>
      </c>
      <c r="E11" s="10"/>
    </row>
    <row r="12" spans="2:19" ht="12" customHeight="1" x14ac:dyDescent="0.15">
      <c r="B12" s="15" t="s">
        <v>7</v>
      </c>
      <c r="C12" s="14">
        <f>C10-C11</f>
        <v>164000</v>
      </c>
      <c r="D12" s="16"/>
      <c r="E12" s="10"/>
    </row>
    <row r="13" spans="2:19" ht="12" customHeight="1" x14ac:dyDescent="0.15">
      <c r="B13" s="15" t="s">
        <v>8</v>
      </c>
      <c r="C13" s="56">
        <v>0.06</v>
      </c>
      <c r="D13" s="52">
        <v>30</v>
      </c>
      <c r="E13" s="17" t="s">
        <v>9</v>
      </c>
      <c r="N13" s="59" t="s">
        <v>10</v>
      </c>
      <c r="O13" s="59"/>
      <c r="P13" s="2"/>
      <c r="Q13" s="2"/>
      <c r="R13" s="2"/>
      <c r="S13" s="2"/>
    </row>
    <row r="14" spans="2:19" ht="12" customHeight="1" x14ac:dyDescent="0.15">
      <c r="B14" s="13" t="s">
        <v>11</v>
      </c>
      <c r="C14" s="14">
        <f>C10*D14</f>
        <v>9430</v>
      </c>
      <c r="D14" s="18">
        <v>4.5999999999999999E-2</v>
      </c>
      <c r="E14" s="10"/>
    </row>
    <row r="15" spans="2:19" ht="12" customHeight="1" thickBot="1" x14ac:dyDescent="0.2">
      <c r="B15" s="13"/>
      <c r="C15" s="14"/>
      <c r="F15" s="18"/>
      <c r="G15" s="10"/>
      <c r="H15" s="10"/>
      <c r="I15" s="10"/>
      <c r="J15" s="10"/>
      <c r="K15" s="10"/>
    </row>
    <row r="16" spans="2:19" ht="29.25" customHeight="1" thickBot="1" x14ac:dyDescent="0.2">
      <c r="C16" s="81" t="s">
        <v>12</v>
      </c>
      <c r="D16" s="82"/>
      <c r="E16"/>
      <c r="F16" s="81" t="s">
        <v>13</v>
      </c>
      <c r="G16" s="82"/>
      <c r="J16" s="60" t="s">
        <v>14</v>
      </c>
      <c r="K16" s="61"/>
      <c r="L16" s="62"/>
      <c r="N16" s="60" t="s">
        <v>15</v>
      </c>
      <c r="O16" s="61"/>
      <c r="P16" s="62"/>
    </row>
    <row r="17" spans="2:22" ht="6" customHeight="1" x14ac:dyDescent="0.15">
      <c r="B17" s="31"/>
      <c r="C17" s="31"/>
      <c r="D17" s="31"/>
      <c r="E17" s="31"/>
      <c r="G17" s="33"/>
      <c r="H17" s="10"/>
    </row>
    <row r="18" spans="2:22" ht="12" customHeight="1" x14ac:dyDescent="0.15">
      <c r="B18" s="10"/>
      <c r="C18" s="51" t="s">
        <v>16</v>
      </c>
      <c r="D18" s="51" t="s">
        <v>17</v>
      </c>
      <c r="E18"/>
      <c r="F18" s="51" t="s">
        <v>16</v>
      </c>
      <c r="G18" s="51" t="s">
        <v>17</v>
      </c>
      <c r="I18" s="42" t="s">
        <v>3</v>
      </c>
      <c r="J18" s="63" t="s">
        <v>4</v>
      </c>
      <c r="K18" s="63"/>
      <c r="L18" s="63"/>
      <c r="M18" s="63"/>
      <c r="N18" s="42" t="s">
        <v>3</v>
      </c>
      <c r="O18" s="63" t="s">
        <v>4</v>
      </c>
      <c r="P18" s="63"/>
      <c r="Q18" s="63"/>
      <c r="R18" s="63"/>
      <c r="S18" s="63"/>
      <c r="T18" s="63"/>
      <c r="U18" s="63"/>
      <c r="V18" s="63"/>
    </row>
    <row r="19" spans="2:22" ht="12" customHeight="1" x14ac:dyDescent="0.15">
      <c r="B19" s="19" t="s">
        <v>18</v>
      </c>
      <c r="C19" s="55">
        <v>1650</v>
      </c>
      <c r="D19" s="14">
        <f>SUM(C19)*12</f>
        <v>19800</v>
      </c>
      <c r="E19"/>
      <c r="F19" s="26">
        <f>C19*(1+$N$19)^4</f>
        <v>2005.5853125000001</v>
      </c>
      <c r="G19" s="26">
        <f>D19*(1+$N$19)^4</f>
        <v>24067.02375</v>
      </c>
      <c r="I19" s="10"/>
      <c r="J19" s="10"/>
      <c r="N19" s="57">
        <v>0.05</v>
      </c>
      <c r="O19" s="17" t="s">
        <v>19</v>
      </c>
    </row>
    <row r="20" spans="2:22" ht="4.25" customHeight="1" x14ac:dyDescent="0.15">
      <c r="B20" s="31"/>
      <c r="C20" s="31"/>
      <c r="D20" s="31"/>
      <c r="E20"/>
      <c r="F20" s="31"/>
      <c r="G20" s="31"/>
      <c r="I20" s="10"/>
      <c r="J20" s="10"/>
      <c r="N20" s="10"/>
      <c r="O20" s="10"/>
      <c r="P20" s="10"/>
    </row>
    <row r="21" spans="2:22" ht="12" customHeight="1" x14ac:dyDescent="0.15">
      <c r="B21" s="19" t="s">
        <v>20</v>
      </c>
      <c r="C21" s="32">
        <f>(C19*I21)*-1</f>
        <v>-82.5</v>
      </c>
      <c r="D21" s="14">
        <f>(D19*I21)*-1</f>
        <v>-990</v>
      </c>
      <c r="E21"/>
      <c r="F21" s="32">
        <f>(F19*N21)*-1</f>
        <v>-100.27926562500001</v>
      </c>
      <c r="G21" s="14">
        <f>(G19*N21)*-1</f>
        <v>-1203.3511875000002</v>
      </c>
      <c r="I21" s="57">
        <v>0.05</v>
      </c>
      <c r="J21" s="17" t="s">
        <v>21</v>
      </c>
      <c r="N21" s="57">
        <v>0.05</v>
      </c>
      <c r="O21" s="17" t="s">
        <v>21</v>
      </c>
    </row>
    <row r="22" spans="2:22" ht="4.25" customHeight="1" x14ac:dyDescent="0.15">
      <c r="B22" s="31"/>
      <c r="C22" s="31"/>
      <c r="D22" s="31"/>
      <c r="E22"/>
      <c r="F22" s="31"/>
      <c r="G22" s="31"/>
      <c r="I22" s="10"/>
      <c r="J22" s="10"/>
      <c r="N22" s="10"/>
      <c r="O22" s="10"/>
      <c r="P22" s="10"/>
    </row>
    <row r="23" spans="2:22" ht="12" customHeight="1" x14ac:dyDescent="0.15">
      <c r="B23" s="11" t="s">
        <v>22</v>
      </c>
      <c r="C23" s="27">
        <f>C19+C21</f>
        <v>1567.5</v>
      </c>
      <c r="D23" s="27">
        <f>D19+D21</f>
        <v>18810</v>
      </c>
      <c r="E23"/>
      <c r="F23" s="27">
        <f>F19+F21</f>
        <v>1905.306046875</v>
      </c>
      <c r="G23" s="27">
        <f>G19+G21</f>
        <v>22863.6725625</v>
      </c>
      <c r="I23" s="10"/>
      <c r="J23" s="10"/>
      <c r="N23" s="10"/>
      <c r="O23" s="10"/>
    </row>
    <row r="24" spans="2:22" ht="12" customHeight="1" x14ac:dyDescent="0.15">
      <c r="B24" s="10"/>
      <c r="C24" s="10"/>
      <c r="D24" s="10"/>
      <c r="E24"/>
      <c r="F24" s="10"/>
      <c r="G24" s="10"/>
      <c r="I24" s="10"/>
      <c r="J24" s="10"/>
      <c r="N24" s="10"/>
      <c r="O24" s="10"/>
    </row>
    <row r="25" spans="2:22" ht="12" customHeight="1" x14ac:dyDescent="0.15">
      <c r="B25" s="13" t="s">
        <v>23</v>
      </c>
      <c r="C25" s="10"/>
      <c r="D25"/>
      <c r="E25"/>
      <c r="F25" s="10"/>
      <c r="I25" s="42" t="s">
        <v>3</v>
      </c>
      <c r="J25" s="63" t="s">
        <v>4</v>
      </c>
      <c r="K25" s="63"/>
      <c r="L25" s="63"/>
      <c r="M25" s="63"/>
      <c r="N25" s="42" t="s">
        <v>3</v>
      </c>
      <c r="O25" s="63" t="s">
        <v>4</v>
      </c>
      <c r="P25" s="63"/>
      <c r="Q25" s="63"/>
      <c r="R25" s="63"/>
      <c r="S25" s="63"/>
      <c r="T25" s="63"/>
      <c r="U25" s="63"/>
      <c r="V25" s="63"/>
    </row>
    <row r="26" spans="2:22" ht="12" customHeight="1" x14ac:dyDescent="0.15">
      <c r="B26" s="13" t="s">
        <v>24</v>
      </c>
      <c r="C26" s="8">
        <f>D26/12</f>
        <v>75</v>
      </c>
      <c r="D26" s="55">
        <v>900</v>
      </c>
      <c r="E26"/>
      <c r="F26" s="22">
        <f>C26*(1+$N$27)^4</f>
        <v>84.413160749999989</v>
      </c>
      <c r="G26" s="22">
        <f>D26*(1+$N$27)^4</f>
        <v>1012.9579289999999</v>
      </c>
      <c r="I26" s="20"/>
      <c r="J26" s="21" t="s">
        <v>55</v>
      </c>
      <c r="N26" s="57">
        <v>0.05</v>
      </c>
      <c r="O26" s="21" t="s">
        <v>25</v>
      </c>
    </row>
    <row r="27" spans="2:22" ht="12" customHeight="1" x14ac:dyDescent="0.15">
      <c r="B27" s="13" t="s">
        <v>26</v>
      </c>
      <c r="C27" s="22">
        <f>D27/12</f>
        <v>54.166666666666664</v>
      </c>
      <c r="D27" s="55">
        <v>650</v>
      </c>
      <c r="E27"/>
      <c r="F27" s="22">
        <f>C27*(1+$N$27)^4</f>
        <v>60.965060541666659</v>
      </c>
      <c r="G27" s="22">
        <f>D27*(1+$N$27)^4</f>
        <v>731.58072649999997</v>
      </c>
      <c r="I27" s="23"/>
      <c r="J27" s="17" t="s">
        <v>27</v>
      </c>
      <c r="N27" s="57">
        <v>0.03</v>
      </c>
      <c r="O27" s="17" t="s">
        <v>19</v>
      </c>
    </row>
    <row r="28" spans="2:22" ht="12" customHeight="1" x14ac:dyDescent="0.15">
      <c r="B28" s="13" t="s">
        <v>28</v>
      </c>
      <c r="C28" s="14">
        <f>I28*C19</f>
        <v>33</v>
      </c>
      <c r="D28" s="14">
        <f>I28*D19</f>
        <v>396</v>
      </c>
      <c r="E28"/>
      <c r="F28" s="14">
        <f>N28*F19</f>
        <v>40.111706250000005</v>
      </c>
      <c r="G28" s="14">
        <f>N28*G19</f>
        <v>481.34047500000003</v>
      </c>
      <c r="I28" s="57">
        <v>0.02</v>
      </c>
      <c r="J28" s="24" t="s">
        <v>29</v>
      </c>
      <c r="N28" s="57">
        <v>0.02</v>
      </c>
      <c r="O28" s="24" t="s">
        <v>29</v>
      </c>
    </row>
    <row r="29" spans="2:22" ht="12" customHeight="1" x14ac:dyDescent="0.15">
      <c r="B29" s="13" t="s">
        <v>30</v>
      </c>
      <c r="C29" s="14">
        <f>I29*C19</f>
        <v>99</v>
      </c>
      <c r="D29" s="14">
        <f>I29*D19</f>
        <v>1188</v>
      </c>
      <c r="E29"/>
      <c r="F29" s="14">
        <f>N29*F19</f>
        <v>160.44682500000002</v>
      </c>
      <c r="G29" s="14">
        <f>N29*G19</f>
        <v>1925.3619000000001</v>
      </c>
      <c r="I29" s="57">
        <v>0.06</v>
      </c>
      <c r="J29" s="17" t="s">
        <v>31</v>
      </c>
      <c r="N29" s="57">
        <v>0.08</v>
      </c>
      <c r="O29" s="17" t="s">
        <v>32</v>
      </c>
    </row>
    <row r="30" spans="2:22" ht="4.25" customHeight="1" x14ac:dyDescent="0.15">
      <c r="B30" s="31"/>
      <c r="C30" s="31"/>
      <c r="D30" s="31"/>
      <c r="E30"/>
      <c r="F30" s="31"/>
      <c r="G30" s="31"/>
      <c r="I30" s="10"/>
      <c r="J30" s="10"/>
      <c r="N30" s="10"/>
      <c r="O30" s="10"/>
      <c r="P30" s="10"/>
    </row>
    <row r="31" spans="2:22" s="10" customFormat="1" ht="12" customHeight="1" x14ac:dyDescent="0.15">
      <c r="B31" s="40" t="s">
        <v>33</v>
      </c>
      <c r="C31" s="27">
        <f>SUM(C26:C29)</f>
        <v>261.16666666666663</v>
      </c>
      <c r="D31" s="27">
        <f>SUM(D26:D29)</f>
        <v>3134</v>
      </c>
      <c r="F31" s="27">
        <f>SUM(F26:F29)</f>
        <v>345.93675254166669</v>
      </c>
      <c r="G31" s="27">
        <f>SUM(G26:G29)</f>
        <v>4151.2410305000003</v>
      </c>
      <c r="P31"/>
      <c r="Q31"/>
    </row>
    <row r="32" spans="2:22" ht="12" customHeight="1" x14ac:dyDescent="0.15">
      <c r="C32" s="4"/>
      <c r="D32"/>
      <c r="E32"/>
      <c r="F32" s="4"/>
      <c r="J32" s="34"/>
      <c r="O32" s="34"/>
    </row>
    <row r="33" spans="2:21" ht="12" customHeight="1" x14ac:dyDescent="0.15">
      <c r="B33" s="11" t="s">
        <v>34</v>
      </c>
      <c r="C33" s="27">
        <f>C23-C31</f>
        <v>1306.3333333333335</v>
      </c>
      <c r="D33" s="27">
        <f>D23-D31</f>
        <v>15676</v>
      </c>
      <c r="E33"/>
      <c r="F33" s="27">
        <f>F23-F31</f>
        <v>1559.3692943333333</v>
      </c>
      <c r="G33" s="27">
        <f>G23-G31</f>
        <v>18712.431531999999</v>
      </c>
    </row>
    <row r="34" spans="2:21" ht="12" customHeight="1" x14ac:dyDescent="0.15">
      <c r="C34" s="4"/>
      <c r="D34"/>
      <c r="E34"/>
      <c r="F34" s="4"/>
    </row>
    <row r="35" spans="2:21" ht="12" customHeight="1" x14ac:dyDescent="0.15">
      <c r="B35" s="39" t="s">
        <v>35</v>
      </c>
      <c r="C35" s="5">
        <f>PMT(C13/12,D13*12,C12)</f>
        <v>-983.26286125051388</v>
      </c>
      <c r="D35" s="5">
        <f>PMT(C13/12,D13*12,C12)*12</f>
        <v>-11799.154335006166</v>
      </c>
      <c r="E35"/>
      <c r="F35" s="5">
        <f>PMT(C13/12,D13*12,C12)</f>
        <v>-983.26286125051388</v>
      </c>
      <c r="G35" s="5">
        <f>PMT(C13/12,D13*12,C12)*12</f>
        <v>-11799.154335006166</v>
      </c>
      <c r="J35" s="34"/>
      <c r="O35" s="34"/>
    </row>
    <row r="36" spans="2:21" ht="12" customHeight="1" x14ac:dyDescent="0.15">
      <c r="C36" s="4"/>
      <c r="D36"/>
      <c r="E36"/>
      <c r="F36" s="4"/>
      <c r="K36" s="41"/>
    </row>
    <row r="37" spans="2:21" ht="12" customHeight="1" x14ac:dyDescent="0.15">
      <c r="B37" s="11" t="s">
        <v>36</v>
      </c>
      <c r="C37" s="27">
        <f>C33+C35</f>
        <v>323.07047208281961</v>
      </c>
      <c r="D37" s="27">
        <f>D33+D35</f>
        <v>3876.8456649938344</v>
      </c>
      <c r="E37"/>
      <c r="F37" s="27">
        <f>F33+F35</f>
        <v>576.10643308281942</v>
      </c>
      <c r="G37" s="27">
        <f>G33+G35</f>
        <v>6913.2771969938331</v>
      </c>
    </row>
    <row r="38" spans="2:21" ht="12" customHeight="1" x14ac:dyDescent="0.15">
      <c r="D38"/>
      <c r="E38"/>
    </row>
    <row r="39" spans="2:21" ht="12" customHeight="1" x14ac:dyDescent="0.15">
      <c r="B39" s="35" t="s">
        <v>37</v>
      </c>
      <c r="C39" s="37">
        <f>C33/$C$10</f>
        <v>6.3723577235772367E-3</v>
      </c>
      <c r="D39" s="37">
        <f>D33/$C$10</f>
        <v>7.6468292682926833E-2</v>
      </c>
      <c r="E39"/>
      <c r="F39" s="37">
        <f>F33/$C$10</f>
        <v>7.6066794845528456E-3</v>
      </c>
      <c r="G39" s="37">
        <f>G33/$C$10</f>
        <v>9.1280153814634141E-2</v>
      </c>
      <c r="I39" s="29" t="s">
        <v>38</v>
      </c>
      <c r="O39" s="29"/>
    </row>
    <row r="40" spans="2:21" ht="12" customHeight="1" x14ac:dyDescent="0.15">
      <c r="B40" s="36"/>
      <c r="C40" s="38"/>
      <c r="D40" s="38"/>
      <c r="E40"/>
      <c r="F40" s="38"/>
      <c r="G40" s="38"/>
    </row>
    <row r="41" spans="2:21" ht="12" customHeight="1" x14ac:dyDescent="0.15">
      <c r="B41" s="35" t="s">
        <v>39</v>
      </c>
      <c r="C41" s="37">
        <f>C37/($C$11+$C$14)</f>
        <v>6.4063151315252751E-3</v>
      </c>
      <c r="D41" s="37">
        <f>D37/($C$11+$C$14)</f>
        <v>7.6875781578303284E-2</v>
      </c>
      <c r="E41"/>
      <c r="F41" s="37">
        <f>F37/($C$11+$C$14)</f>
        <v>1.1423883265572466E-2</v>
      </c>
      <c r="G41" s="37">
        <f>G37/($C$11+$C$14)</f>
        <v>0.13708659918686958</v>
      </c>
      <c r="I41" s="29" t="s">
        <v>40</v>
      </c>
    </row>
    <row r="42" spans="2:21" ht="12" customHeight="1" thickBot="1" x14ac:dyDescent="0.2">
      <c r="D42"/>
      <c r="E42"/>
    </row>
    <row r="43" spans="2:21" ht="29.25" customHeight="1" thickBot="1" x14ac:dyDescent="0.2">
      <c r="C43" s="81" t="s">
        <v>41</v>
      </c>
      <c r="D43" s="82"/>
      <c r="E43"/>
      <c r="F43" s="81" t="s">
        <v>42</v>
      </c>
      <c r="G43" s="82"/>
    </row>
    <row r="44" spans="2:21" ht="12" customHeight="1" x14ac:dyDescent="0.15">
      <c r="D44"/>
      <c r="E44"/>
      <c r="P44" s="49"/>
      <c r="Q44" s="49"/>
      <c r="R44" s="49"/>
      <c r="S44" s="49"/>
      <c r="T44" s="49"/>
    </row>
    <row r="45" spans="2:21" ht="12" customHeight="1" x14ac:dyDescent="0.15">
      <c r="B45" s="45" t="s">
        <v>43</v>
      </c>
      <c r="C45" s="67">
        <f>D37</f>
        <v>3876.8456649938344</v>
      </c>
      <c r="D45" s="68"/>
      <c r="E45"/>
      <c r="F45" s="67">
        <f>SUM('Annual Cash Flow'!D36,'Annual Cash Flow'!G36,'Annual Cash Flow'!J36,'Annual Cash Flow'!M36,'Annual Cash Flow'!P36)</f>
        <v>26167.441756969176</v>
      </c>
      <c r="G45" s="68"/>
      <c r="O45" s="29"/>
    </row>
    <row r="46" spans="2:21" ht="12" customHeight="1" x14ac:dyDescent="0.15">
      <c r="B46" s="45" t="s">
        <v>44</v>
      </c>
      <c r="C46" s="67">
        <f>C10*I46</f>
        <v>10250</v>
      </c>
      <c r="D46" s="68"/>
      <c r="E46"/>
      <c r="F46" s="67">
        <f>C46*5</f>
        <v>51250</v>
      </c>
      <c r="G46" s="68"/>
      <c r="I46" s="41">
        <v>0.05</v>
      </c>
      <c r="J46" s="28" t="s">
        <v>44</v>
      </c>
      <c r="O46" s="45"/>
      <c r="P46" s="44"/>
      <c r="Q46" s="44"/>
      <c r="R46" s="44"/>
      <c r="S46" s="44"/>
      <c r="T46" s="44"/>
      <c r="U46" s="47"/>
    </row>
    <row r="47" spans="2:21" ht="12" customHeight="1" x14ac:dyDescent="0.15">
      <c r="B47" s="45" t="s">
        <v>45</v>
      </c>
      <c r="C47" s="67">
        <f>($C$10*(0.9)/27.5)</f>
        <v>6709.090909090909</v>
      </c>
      <c r="D47" s="67"/>
      <c r="E47"/>
      <c r="F47" s="67">
        <f>($C$10/$I$47)*(0.9)*5</f>
        <v>33545.454545454551</v>
      </c>
      <c r="G47" s="68"/>
      <c r="I47">
        <v>27.5</v>
      </c>
      <c r="J47" s="28" t="s">
        <v>46</v>
      </c>
      <c r="O47" s="45"/>
      <c r="P47" s="48"/>
      <c r="Q47" s="48"/>
      <c r="R47" s="48"/>
      <c r="S47" s="48"/>
      <c r="T47" s="48"/>
      <c r="U47" s="47"/>
    </row>
    <row r="48" spans="2:21" ht="4.25" customHeight="1" x14ac:dyDescent="0.15">
      <c r="B48" s="31"/>
      <c r="C48" s="31"/>
      <c r="D48" s="31"/>
      <c r="E48"/>
      <c r="F48" s="58"/>
      <c r="G48" s="58"/>
      <c r="I48" s="10"/>
      <c r="J48" s="10"/>
      <c r="N48" s="10"/>
      <c r="O48" s="10"/>
      <c r="P48" s="10"/>
    </row>
    <row r="49" spans="2:21" ht="12" customHeight="1" x14ac:dyDescent="0.15">
      <c r="B49" s="46" t="s">
        <v>47</v>
      </c>
      <c r="C49" s="83">
        <f>SUM(C45:D47)</f>
        <v>20835.936574084742</v>
      </c>
      <c r="D49" s="83"/>
      <c r="E49"/>
      <c r="F49" s="83">
        <f>SUM(F45:G47)</f>
        <v>110962.89630242373</v>
      </c>
      <c r="G49" s="83"/>
      <c r="O49" s="45"/>
      <c r="P49" s="50"/>
      <c r="Q49" s="50"/>
      <c r="R49" s="50"/>
      <c r="S49" s="50"/>
      <c r="T49" s="50"/>
      <c r="U49" s="47"/>
    </row>
    <row r="50" spans="2:21" ht="12" customHeight="1" x14ac:dyDescent="0.15">
      <c r="B50" s="45"/>
      <c r="C50" s="4"/>
      <c r="E50"/>
      <c r="F50" s="4"/>
      <c r="G50" s="4"/>
    </row>
    <row r="51" spans="2:21" ht="4.25" customHeight="1" thickBot="1" x14ac:dyDescent="0.2">
      <c r="B51" s="31"/>
      <c r="C51" s="31"/>
      <c r="D51" s="31"/>
      <c r="E51" s="31"/>
      <c r="F51" s="31"/>
      <c r="G51" s="31"/>
      <c r="H51" s="31"/>
      <c r="K51" s="10"/>
    </row>
    <row r="52" spans="2:21" s="28" customFormat="1" ht="12" customHeight="1" x14ac:dyDescent="0.15">
      <c r="B52" s="69" t="s">
        <v>48</v>
      </c>
      <c r="C52" s="70"/>
      <c r="D52" s="70"/>
      <c r="E52" s="70"/>
      <c r="F52" s="70"/>
      <c r="G52" s="71"/>
      <c r="H52" s="54"/>
      <c r="I52" s="54"/>
      <c r="J52" s="54"/>
      <c r="K52" s="54"/>
      <c r="L52" s="54"/>
    </row>
    <row r="53" spans="2:21" ht="13" x14ac:dyDescent="0.15">
      <c r="B53" s="72"/>
      <c r="C53" s="73"/>
      <c r="D53" s="73"/>
      <c r="E53" s="73"/>
      <c r="F53" s="73"/>
      <c r="G53" s="74"/>
      <c r="H53" s="31"/>
      <c r="I53" s="10"/>
      <c r="J53" s="10"/>
      <c r="K53" s="10"/>
      <c r="L53" s="10"/>
    </row>
    <row r="54" spans="2:21" s="28" customFormat="1" ht="12" customHeight="1" x14ac:dyDescent="0.15">
      <c r="B54" s="75" t="s">
        <v>49</v>
      </c>
      <c r="C54" s="76"/>
      <c r="D54" s="76"/>
      <c r="E54" s="76"/>
      <c r="F54" s="76"/>
      <c r="G54" s="77"/>
      <c r="H54" s="53"/>
      <c r="I54" s="53"/>
      <c r="J54" s="53"/>
      <c r="K54" s="53"/>
      <c r="L54" s="53"/>
    </row>
    <row r="55" spans="2:21" s="28" customFormat="1" ht="12" customHeight="1" thickBot="1" x14ac:dyDescent="0.2">
      <c r="B55" s="78"/>
      <c r="C55" s="79"/>
      <c r="D55" s="79"/>
      <c r="E55" s="79"/>
      <c r="F55" s="79"/>
      <c r="G55" s="80"/>
      <c r="H55" s="53"/>
      <c r="I55" s="53"/>
      <c r="J55" s="53"/>
      <c r="K55" s="53"/>
      <c r="L55" s="53"/>
    </row>
    <row r="56" spans="2:21" ht="12" customHeight="1" x14ac:dyDescent="0.15">
      <c r="H56" s="30"/>
    </row>
    <row r="57" spans="2:21" ht="4.25" customHeight="1" x14ac:dyDescent="0.15">
      <c r="H57" s="31"/>
      <c r="K57" s="10"/>
    </row>
    <row r="58" spans="2:21" ht="12" customHeight="1" x14ac:dyDescent="0.15">
      <c r="H58" s="9"/>
    </row>
    <row r="59" spans="2:21" ht="12" customHeight="1" x14ac:dyDescent="0.15">
      <c r="H59" s="10"/>
    </row>
    <row r="60" spans="2:21" ht="12" customHeight="1" x14ac:dyDescent="0.15"/>
    <row r="61" spans="2:21" ht="12" customHeight="1" x14ac:dyDescent="0.15">
      <c r="H61" s="8"/>
    </row>
    <row r="62" spans="2:21" ht="12" customHeight="1" x14ac:dyDescent="0.15">
      <c r="H62" s="8"/>
    </row>
    <row r="63" spans="2:21" ht="12" customHeight="1" x14ac:dyDescent="0.15">
      <c r="H63" s="30"/>
    </row>
    <row r="64" spans="2:21" ht="12" customHeight="1" x14ac:dyDescent="0.15">
      <c r="H64" s="30"/>
    </row>
    <row r="65" spans="8:11" ht="4.25" customHeight="1" x14ac:dyDescent="0.15">
      <c r="H65" s="31"/>
      <c r="K65" s="10"/>
    </row>
    <row r="66" spans="8:11" ht="12" customHeight="1" x14ac:dyDescent="0.15">
      <c r="H66" s="9"/>
    </row>
    <row r="67" spans="8:11" ht="12" customHeight="1" x14ac:dyDescent="0.15"/>
    <row r="68" spans="8:11" ht="12" customHeight="1" x14ac:dyDescent="0.15"/>
    <row r="69" spans="8:11" ht="12" customHeight="1" x14ac:dyDescent="0.15"/>
    <row r="70" spans="8:11" ht="12" customHeight="1" x14ac:dyDescent="0.15"/>
    <row r="71" spans="8:11" ht="12" customHeight="1" x14ac:dyDescent="0.15"/>
    <row r="72" spans="8:11" ht="12" customHeight="1" x14ac:dyDescent="0.15"/>
    <row r="73" spans="8:11" ht="12" customHeight="1" x14ac:dyDescent="0.15"/>
    <row r="74" spans="8:11" ht="12" customHeight="1" x14ac:dyDescent="0.15"/>
    <row r="75" spans="8:11" ht="12" customHeight="1" x14ac:dyDescent="0.15"/>
    <row r="76" spans="8:11" ht="12" customHeight="1" x14ac:dyDescent="0.15"/>
    <row r="77" spans="8:11" ht="12" customHeight="1" x14ac:dyDescent="0.15"/>
    <row r="78" spans="8:11" ht="12" customHeight="1" x14ac:dyDescent="0.15"/>
    <row r="79" spans="8:11" ht="12" customHeight="1" x14ac:dyDescent="0.15"/>
    <row r="80" spans="8:11" ht="12" customHeight="1" x14ac:dyDescent="0.15"/>
    <row r="81" spans="2:10" ht="12" customHeight="1" x14ac:dyDescent="0.15"/>
    <row r="82" spans="2:10" ht="12" customHeight="1" x14ac:dyDescent="0.15"/>
    <row r="83" spans="2:10" ht="12" customHeight="1" x14ac:dyDescent="0.15"/>
    <row r="84" spans="2:10" ht="12" customHeight="1" thickBot="1" x14ac:dyDescent="0.2"/>
    <row r="85" spans="2:10" ht="12.75" customHeight="1" x14ac:dyDescent="0.15">
      <c r="B85" s="64"/>
      <c r="C85" s="64"/>
      <c r="D85" s="64"/>
      <c r="E85" s="64"/>
      <c r="F85" s="64"/>
      <c r="G85" s="64"/>
      <c r="H85" s="64"/>
      <c r="I85" s="64"/>
      <c r="J85" s="64"/>
    </row>
    <row r="86" spans="2:10" ht="15" customHeight="1" thickBot="1" x14ac:dyDescent="0.2">
      <c r="B86" s="65"/>
      <c r="C86" s="65"/>
      <c r="D86" s="65"/>
      <c r="E86" s="65"/>
      <c r="F86" s="65"/>
      <c r="G86" s="65"/>
      <c r="H86" s="65"/>
      <c r="I86" s="65"/>
      <c r="J86" s="65"/>
    </row>
    <row r="87" spans="2:10" thickBot="1" x14ac:dyDescent="0.2">
      <c r="B87" s="66"/>
      <c r="C87" s="66"/>
      <c r="D87" s="66"/>
      <c r="E87" s="66"/>
      <c r="F87" s="66"/>
      <c r="G87" s="66"/>
      <c r="H87" s="66"/>
      <c r="I87" s="66"/>
      <c r="J87" s="66"/>
    </row>
    <row r="88" spans="2:10" ht="12" customHeight="1" x14ac:dyDescent="0.15"/>
    <row r="89" spans="2:10" ht="12" customHeight="1" x14ac:dyDescent="0.15"/>
    <row r="90" spans="2:10" ht="12" customHeight="1" x14ac:dyDescent="0.15"/>
    <row r="91" spans="2:10" ht="12" customHeight="1" x14ac:dyDescent="0.15"/>
    <row r="92" spans="2:10" ht="12" customHeight="1" x14ac:dyDescent="0.15"/>
    <row r="93" spans="2:10" ht="12" customHeight="1" x14ac:dyDescent="0.15"/>
    <row r="94" spans="2:10" ht="12" customHeight="1" x14ac:dyDescent="0.15"/>
    <row r="95" spans="2:10" ht="12" customHeight="1" x14ac:dyDescent="0.15"/>
    <row r="96" spans="2:10" ht="12" customHeight="1" x14ac:dyDescent="0.15">
      <c r="B96" s="1"/>
    </row>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row r="1008" ht="15.75" customHeight="1" x14ac:dyDescent="0.15"/>
    <row r="1009" ht="15.75" customHeight="1" x14ac:dyDescent="0.15"/>
    <row r="1010" ht="15.75" customHeight="1" x14ac:dyDescent="0.15"/>
    <row r="1011" ht="15.75" customHeight="1" x14ac:dyDescent="0.15"/>
    <row r="1012" ht="15.75" customHeight="1" x14ac:dyDescent="0.15"/>
    <row r="1013" ht="15.75" customHeight="1" x14ac:dyDescent="0.15"/>
    <row r="1014" ht="15.75" customHeight="1" x14ac:dyDescent="0.15"/>
    <row r="1015" ht="15.75" customHeight="1" x14ac:dyDescent="0.15"/>
    <row r="1016" ht="15.75" customHeight="1" x14ac:dyDescent="0.15"/>
    <row r="1017" ht="15.75" customHeight="1" x14ac:dyDescent="0.15"/>
    <row r="1018" ht="15.75" customHeight="1" x14ac:dyDescent="0.15"/>
    <row r="1019" ht="15.75" customHeight="1" x14ac:dyDescent="0.15"/>
    <row r="1020" ht="15.75" customHeight="1" x14ac:dyDescent="0.15"/>
  </sheetData>
  <mergeCells count="26">
    <mergeCell ref="B4:L4"/>
    <mergeCell ref="B6:L6"/>
    <mergeCell ref="B7:L7"/>
    <mergeCell ref="C16:D16"/>
    <mergeCell ref="F16:G16"/>
    <mergeCell ref="B85:J86"/>
    <mergeCell ref="B87:J87"/>
    <mergeCell ref="F45:G45"/>
    <mergeCell ref="F46:G46"/>
    <mergeCell ref="J16:L16"/>
    <mergeCell ref="B52:G53"/>
    <mergeCell ref="B54:G55"/>
    <mergeCell ref="C43:D43"/>
    <mergeCell ref="F43:G43"/>
    <mergeCell ref="C45:D45"/>
    <mergeCell ref="C46:D46"/>
    <mergeCell ref="C47:D47"/>
    <mergeCell ref="F47:G47"/>
    <mergeCell ref="C49:D49"/>
    <mergeCell ref="F49:G49"/>
    <mergeCell ref="N13:O13"/>
    <mergeCell ref="N16:P16"/>
    <mergeCell ref="J18:M18"/>
    <mergeCell ref="O18:V18"/>
    <mergeCell ref="J25:M25"/>
    <mergeCell ref="O25:V25"/>
  </mergeCells>
  <phoneticPr fontId="22" type="noConversion"/>
  <pageMargins left="0.25" right="0.25" top="0.75" bottom="0.75" header="0" footer="0"/>
  <pageSetup scale="71"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0109-A00F-49B7-96FC-655A90032F2B}">
  <sheetPr>
    <pageSetUpPr fitToPage="1"/>
  </sheetPr>
  <dimension ref="B5:AE988"/>
  <sheetViews>
    <sheetView showGridLines="0" zoomScaleNormal="100" workbookViewId="0">
      <pane ySplit="6" topLeftCell="A7" activePane="bottomLeft" state="frozen"/>
      <selection pane="bottomLeft" activeCell="R10" sqref="R10"/>
    </sheetView>
  </sheetViews>
  <sheetFormatPr baseColWidth="10" defaultColWidth="4" defaultRowHeight="15" customHeight="1" x14ac:dyDescent="0.15"/>
  <cols>
    <col min="1" max="1" width="1.33203125" customWidth="1"/>
    <col min="2" max="2" width="32.5" bestFit="1" customWidth="1"/>
    <col min="3" max="3" width="9.6640625" bestFit="1" customWidth="1"/>
    <col min="4" max="4" width="9.33203125" style="4" customWidth="1"/>
    <col min="5" max="5" width="1.5" style="4" customWidth="1"/>
    <col min="6" max="7" width="9.33203125" customWidth="1"/>
    <col min="8" max="8" width="1.33203125" customWidth="1"/>
    <col min="9" max="10" width="9.33203125" customWidth="1"/>
    <col min="11" max="11" width="1.33203125" customWidth="1"/>
    <col min="12" max="13" width="9.33203125" customWidth="1"/>
    <col min="14" max="14" width="1.33203125" customWidth="1"/>
    <col min="15" max="16" width="9.33203125" customWidth="1"/>
    <col min="17" max="17" width="1.33203125" customWidth="1"/>
    <col min="18" max="18" width="11.6640625" customWidth="1"/>
    <col min="19" max="25" width="8.6640625" customWidth="1"/>
    <col min="26" max="26" width="10.33203125" bestFit="1" customWidth="1"/>
    <col min="27" max="29" width="8.6640625" customWidth="1"/>
    <col min="30" max="30" width="9.6640625" bestFit="1" customWidth="1"/>
  </cols>
  <sheetData>
    <row r="5" spans="2:28" ht="15" customHeight="1" x14ac:dyDescent="0.2">
      <c r="B5" s="84" t="s">
        <v>0</v>
      </c>
      <c r="C5" s="84"/>
      <c r="D5" s="84"/>
      <c r="E5" s="84"/>
      <c r="F5" s="84"/>
      <c r="G5" s="84"/>
      <c r="H5" s="84"/>
      <c r="I5" s="84"/>
      <c r="J5" s="84"/>
      <c r="K5" s="84"/>
      <c r="L5" s="84"/>
      <c r="M5" s="84"/>
      <c r="N5" s="84"/>
      <c r="O5" s="84"/>
      <c r="P5" s="84"/>
      <c r="Q5" s="84"/>
      <c r="R5" s="84"/>
      <c r="S5" s="84"/>
      <c r="T5" s="84"/>
      <c r="U5" s="84"/>
    </row>
    <row r="6" spans="2:28" ht="7.25" customHeight="1" x14ac:dyDescent="0.15">
      <c r="B6" s="2"/>
    </row>
    <row r="7" spans="2:28" ht="12" customHeight="1" x14ac:dyDescent="0.15">
      <c r="B7" s="10"/>
      <c r="C7" s="10"/>
      <c r="D7" s="10"/>
      <c r="E7" s="10"/>
      <c r="F7" s="10"/>
      <c r="G7" s="10"/>
      <c r="H7" s="10"/>
      <c r="I7" s="10"/>
      <c r="J7" s="10"/>
      <c r="K7" s="10"/>
      <c r="L7" s="10"/>
      <c r="M7" s="10"/>
      <c r="N7" s="10"/>
      <c r="O7" s="10"/>
      <c r="P7" s="10"/>
      <c r="Q7" s="10"/>
      <c r="R7" s="10"/>
      <c r="S7" s="10"/>
    </row>
    <row r="8" spans="2:28" ht="12" customHeight="1" x14ac:dyDescent="0.15">
      <c r="B8" s="11" t="s">
        <v>2</v>
      </c>
      <c r="C8" s="43"/>
      <c r="D8" s="6" t="s">
        <v>3</v>
      </c>
      <c r="E8" s="25" t="s">
        <v>4</v>
      </c>
      <c r="T8" s="10"/>
    </row>
    <row r="9" spans="2:28" ht="12" customHeight="1" x14ac:dyDescent="0.15">
      <c r="B9" s="11" t="s">
        <v>5</v>
      </c>
      <c r="C9" s="8">
        <f>'1-5 Year Summary'!C10</f>
        <v>205000</v>
      </c>
      <c r="D9" s="12"/>
      <c r="E9" s="10"/>
    </row>
    <row r="10" spans="2:28" ht="12" customHeight="1" x14ac:dyDescent="0.15">
      <c r="B10" s="13" t="s">
        <v>6</v>
      </c>
      <c r="C10" s="14">
        <f>C9*D10</f>
        <v>41000</v>
      </c>
      <c r="D10" s="18">
        <f>'1-5 Year Summary'!D11</f>
        <v>0.2</v>
      </c>
      <c r="E10" s="10"/>
    </row>
    <row r="11" spans="2:28" ht="12" customHeight="1" x14ac:dyDescent="0.15">
      <c r="B11" s="15" t="s">
        <v>7</v>
      </c>
      <c r="C11" s="14">
        <f>C9-C10</f>
        <v>164000</v>
      </c>
      <c r="D11" s="16"/>
      <c r="E11" s="10"/>
    </row>
    <row r="12" spans="2:28" ht="12" customHeight="1" x14ac:dyDescent="0.15">
      <c r="B12" s="15" t="s">
        <v>8</v>
      </c>
      <c r="C12" s="3">
        <f>'1-5 Year Summary'!C13</f>
        <v>0.06</v>
      </c>
      <c r="D12" s="52">
        <f>'1-5 Year Summary'!D13</f>
        <v>30</v>
      </c>
      <c r="E12" s="17" t="s">
        <v>9</v>
      </c>
      <c r="W12" s="87"/>
      <c r="X12" s="87"/>
      <c r="Y12" s="2"/>
      <c r="Z12" s="2"/>
      <c r="AA12" s="2"/>
      <c r="AB12" s="2"/>
    </row>
    <row r="13" spans="2:28" ht="12" customHeight="1" x14ac:dyDescent="0.15">
      <c r="B13" s="13" t="s">
        <v>11</v>
      </c>
      <c r="C13" s="30">
        <f>C9*D13</f>
        <v>9430</v>
      </c>
      <c r="D13" s="18">
        <f>'1-5 Year Summary'!D14</f>
        <v>4.5999999999999999E-2</v>
      </c>
      <c r="E13" s="10"/>
    </row>
    <row r="14" spans="2:28" ht="12" customHeight="1" thickBot="1" x14ac:dyDescent="0.2">
      <c r="B14" s="13"/>
      <c r="C14" s="14"/>
      <c r="F14" s="18"/>
      <c r="G14" s="10"/>
      <c r="H14" s="10"/>
      <c r="I14" s="10"/>
      <c r="J14" s="10"/>
      <c r="K14" s="10"/>
      <c r="L14" s="10"/>
      <c r="M14" s="10"/>
      <c r="N14" s="10"/>
      <c r="O14" s="10"/>
      <c r="P14" s="10"/>
      <c r="Q14" s="10"/>
      <c r="R14" s="10"/>
      <c r="S14" s="10"/>
      <c r="T14" s="10"/>
    </row>
    <row r="15" spans="2:28" ht="14" thickBot="1" x14ac:dyDescent="0.2">
      <c r="C15" s="81" t="s">
        <v>50</v>
      </c>
      <c r="D15" s="82"/>
      <c r="E15"/>
      <c r="F15" s="81" t="s">
        <v>51</v>
      </c>
      <c r="G15" s="82"/>
      <c r="I15" s="81" t="s">
        <v>52</v>
      </c>
      <c r="J15" s="82"/>
      <c r="L15" s="81" t="s">
        <v>53</v>
      </c>
      <c r="M15" s="82"/>
      <c r="O15" s="81" t="s">
        <v>54</v>
      </c>
      <c r="P15" s="82"/>
      <c r="S15" s="60" t="s">
        <v>14</v>
      </c>
      <c r="T15" s="61"/>
      <c r="U15" s="62"/>
      <c r="W15" s="60" t="s">
        <v>15</v>
      </c>
      <c r="X15" s="61"/>
      <c r="Y15" s="62"/>
    </row>
    <row r="16" spans="2:28" ht="6" customHeight="1" x14ac:dyDescent="0.15">
      <c r="B16" s="31"/>
      <c r="C16" s="31"/>
      <c r="D16" s="31"/>
      <c r="E16" s="31"/>
      <c r="G16" s="33"/>
      <c r="H16" s="10"/>
      <c r="J16" s="33"/>
      <c r="K16" s="10"/>
      <c r="M16" s="33"/>
      <c r="N16" s="10"/>
      <c r="P16" s="33"/>
      <c r="Q16" s="10"/>
    </row>
    <row r="17" spans="2:31" ht="12" customHeight="1" x14ac:dyDescent="0.15">
      <c r="B17" s="10"/>
      <c r="C17" s="51" t="s">
        <v>16</v>
      </c>
      <c r="D17" s="51" t="s">
        <v>17</v>
      </c>
      <c r="E17"/>
      <c r="F17" s="51" t="s">
        <v>16</v>
      </c>
      <c r="G17" s="51" t="s">
        <v>17</v>
      </c>
      <c r="I17" s="51" t="s">
        <v>16</v>
      </c>
      <c r="J17" s="51" t="s">
        <v>17</v>
      </c>
      <c r="L17" s="51" t="s">
        <v>16</v>
      </c>
      <c r="M17" s="51" t="s">
        <v>17</v>
      </c>
      <c r="O17" s="51" t="s">
        <v>16</v>
      </c>
      <c r="P17" s="51" t="s">
        <v>17</v>
      </c>
      <c r="R17" s="42" t="s">
        <v>3</v>
      </c>
      <c r="S17" s="63" t="s">
        <v>4</v>
      </c>
      <c r="T17" s="63"/>
      <c r="U17" s="63"/>
      <c r="V17" s="63"/>
      <c r="W17" s="42" t="s">
        <v>3</v>
      </c>
      <c r="X17" s="63" t="s">
        <v>4</v>
      </c>
      <c r="Y17" s="63"/>
      <c r="Z17" s="63"/>
      <c r="AA17" s="63"/>
      <c r="AB17" s="63"/>
      <c r="AC17" s="63"/>
      <c r="AD17" s="63"/>
      <c r="AE17" s="63"/>
    </row>
    <row r="18" spans="2:31" ht="12" customHeight="1" x14ac:dyDescent="0.15">
      <c r="B18" s="19" t="s">
        <v>18</v>
      </c>
      <c r="C18" s="8">
        <f>'1-5 Year Summary'!C19</f>
        <v>1650</v>
      </c>
      <c r="D18" s="14">
        <f>SUM(C18)*12</f>
        <v>19800</v>
      </c>
      <c r="E18"/>
      <c r="F18" s="26">
        <f>C18*(1+$W$18)</f>
        <v>1732.5</v>
      </c>
      <c r="G18" s="26">
        <f>D18*(1+$W$18)</f>
        <v>20790</v>
      </c>
      <c r="I18" s="26">
        <f>F18*(1+$W$18)</f>
        <v>1819.125</v>
      </c>
      <c r="J18" s="26">
        <f>G18*(1+$W$18)</f>
        <v>21829.5</v>
      </c>
      <c r="L18" s="26">
        <f>I18*(1+$W$18)</f>
        <v>1910.0812500000002</v>
      </c>
      <c r="M18" s="26">
        <f>J18*(1+$W$18)</f>
        <v>22920.975000000002</v>
      </c>
      <c r="O18" s="26">
        <f>L18*(1+$W$18)</f>
        <v>2005.5853125000003</v>
      </c>
      <c r="P18" s="26">
        <f>M18*(1+$W$18)</f>
        <v>24067.023750000004</v>
      </c>
      <c r="R18" s="10"/>
      <c r="S18" s="10"/>
      <c r="W18" s="7">
        <f>'1-5 Year Summary'!N19</f>
        <v>0.05</v>
      </c>
      <c r="X18" s="17" t="s">
        <v>19</v>
      </c>
    </row>
    <row r="19" spans="2:31" ht="4.25" customHeight="1" x14ac:dyDescent="0.15">
      <c r="B19" s="31"/>
      <c r="C19" s="31"/>
      <c r="D19" s="31"/>
      <c r="E19"/>
      <c r="F19" s="31"/>
      <c r="G19" s="31"/>
      <c r="I19" s="31"/>
      <c r="J19" s="31"/>
      <c r="L19" s="31"/>
      <c r="M19" s="31"/>
      <c r="O19" s="31"/>
      <c r="P19" s="31"/>
      <c r="R19" s="10"/>
      <c r="S19" s="10"/>
      <c r="W19" s="10"/>
      <c r="X19" s="10"/>
      <c r="Y19" s="10"/>
    </row>
    <row r="20" spans="2:31" ht="12" customHeight="1" x14ac:dyDescent="0.15">
      <c r="B20" s="19" t="s">
        <v>20</v>
      </c>
      <c r="C20" s="32">
        <f>(C18*R20)*-1</f>
        <v>-82.5</v>
      </c>
      <c r="D20" s="14">
        <f>(D18*R20)*-1</f>
        <v>-990</v>
      </c>
      <c r="E20"/>
      <c r="F20" s="32">
        <f>(F18*W20)*-1</f>
        <v>-86.625</v>
      </c>
      <c r="G20" s="14">
        <f>(G18*W20)*-1</f>
        <v>-1039.5</v>
      </c>
      <c r="I20" s="32">
        <f>(I18*$W$20)*-1</f>
        <v>-90.956250000000011</v>
      </c>
      <c r="J20" s="14">
        <f>(J18*$W$20)*-1</f>
        <v>-1091.4750000000001</v>
      </c>
      <c r="L20" s="32">
        <f>(L18*$W$20)*-1</f>
        <v>-95.504062500000018</v>
      </c>
      <c r="M20" s="14">
        <f>(M18*$W$20)*-1</f>
        <v>-1146.0487500000002</v>
      </c>
      <c r="O20" s="32">
        <f>(O18*$W$20)*-1</f>
        <v>-100.27926562500002</v>
      </c>
      <c r="P20" s="14">
        <f>(P18*$W$20)*-1</f>
        <v>-1203.3511875000002</v>
      </c>
      <c r="R20" s="7">
        <f>'1-5 Year Summary'!I21</f>
        <v>0.05</v>
      </c>
      <c r="S20" s="17" t="s">
        <v>21</v>
      </c>
      <c r="W20" s="7">
        <f>'1-5 Year Summary'!N21</f>
        <v>0.05</v>
      </c>
      <c r="X20" s="17" t="s">
        <v>21</v>
      </c>
    </row>
    <row r="21" spans="2:31" ht="4.25" customHeight="1" x14ac:dyDescent="0.15">
      <c r="B21" s="31"/>
      <c r="C21" s="31"/>
      <c r="D21" s="31"/>
      <c r="E21"/>
      <c r="F21" s="31"/>
      <c r="G21" s="31"/>
      <c r="I21" s="31"/>
      <c r="J21" s="31"/>
      <c r="L21" s="31"/>
      <c r="M21" s="31"/>
      <c r="O21" s="31"/>
      <c r="P21" s="31"/>
      <c r="R21" s="10"/>
      <c r="S21" s="10"/>
      <c r="W21" s="10"/>
      <c r="X21" s="10"/>
      <c r="Y21" s="10"/>
    </row>
    <row r="22" spans="2:31" ht="12" customHeight="1" x14ac:dyDescent="0.15">
      <c r="B22" s="11" t="s">
        <v>22</v>
      </c>
      <c r="C22" s="27">
        <f>C18+C20</f>
        <v>1567.5</v>
      </c>
      <c r="D22" s="27">
        <f>D18+D20</f>
        <v>18810</v>
      </c>
      <c r="E22"/>
      <c r="F22" s="27">
        <f>F18+F20</f>
        <v>1645.875</v>
      </c>
      <c r="G22" s="27">
        <f>G18+G20</f>
        <v>19750.5</v>
      </c>
      <c r="I22" s="27">
        <f>I18+I20</f>
        <v>1728.16875</v>
      </c>
      <c r="J22" s="27">
        <f>J18+J20</f>
        <v>20738.025000000001</v>
      </c>
      <c r="L22" s="27">
        <f>L18+L20</f>
        <v>1814.5771875000003</v>
      </c>
      <c r="M22" s="27">
        <f>M18+M20</f>
        <v>21774.92625</v>
      </c>
      <c r="O22" s="27">
        <f>O18+O20</f>
        <v>1905.3060468750002</v>
      </c>
      <c r="P22" s="27">
        <f>P18+P20</f>
        <v>22863.672562500004</v>
      </c>
      <c r="R22" s="10"/>
      <c r="S22" s="10"/>
      <c r="W22" s="10"/>
      <c r="X22" s="10"/>
    </row>
    <row r="23" spans="2:31" ht="12" customHeight="1" x14ac:dyDescent="0.15">
      <c r="B23" s="10"/>
      <c r="C23" s="10"/>
      <c r="D23" s="10"/>
      <c r="E23"/>
      <c r="F23" s="10"/>
      <c r="G23" s="10"/>
      <c r="I23" s="10"/>
      <c r="J23" s="10"/>
      <c r="L23" s="10"/>
      <c r="M23" s="10"/>
      <c r="O23" s="10"/>
      <c r="P23" s="10"/>
      <c r="R23" s="10"/>
      <c r="S23" s="10"/>
      <c r="W23" s="10"/>
      <c r="X23" s="10"/>
    </row>
    <row r="24" spans="2:31" ht="12" customHeight="1" x14ac:dyDescent="0.15">
      <c r="B24" s="13" t="s">
        <v>23</v>
      </c>
      <c r="C24" s="10"/>
      <c r="D24"/>
      <c r="E24"/>
      <c r="F24" s="10"/>
      <c r="I24" s="10"/>
      <c r="L24" s="10"/>
      <c r="O24" s="10"/>
      <c r="R24" s="42" t="s">
        <v>3</v>
      </c>
      <c r="S24" s="63" t="s">
        <v>4</v>
      </c>
      <c r="T24" s="63"/>
      <c r="U24" s="63"/>
      <c r="V24" s="63"/>
      <c r="W24" s="42" t="s">
        <v>3</v>
      </c>
      <c r="X24" s="63" t="s">
        <v>4</v>
      </c>
      <c r="Y24" s="63"/>
      <c r="Z24" s="63"/>
      <c r="AA24" s="63"/>
      <c r="AB24" s="63"/>
      <c r="AC24" s="63"/>
      <c r="AD24" s="63"/>
      <c r="AE24" s="63"/>
    </row>
    <row r="25" spans="2:31" ht="12" customHeight="1" x14ac:dyDescent="0.15">
      <c r="B25" s="13" t="s">
        <v>24</v>
      </c>
      <c r="C25" s="8">
        <f>D25/12</f>
        <v>75</v>
      </c>
      <c r="D25" s="8">
        <f>'1-5 Year Summary'!D26</f>
        <v>900</v>
      </c>
      <c r="E25"/>
      <c r="F25" s="22">
        <f>C25*(1+$W$26)</f>
        <v>77.25</v>
      </c>
      <c r="G25" s="22">
        <f>D25*(1+$W$26)</f>
        <v>927</v>
      </c>
      <c r="I25" s="22">
        <f>F25*(1+$W$26)</f>
        <v>79.567499999999995</v>
      </c>
      <c r="J25" s="22">
        <f>G25*(1+$W$26)</f>
        <v>954.81000000000006</v>
      </c>
      <c r="L25" s="22">
        <f>I25*(1+$W$26)</f>
        <v>81.954525000000004</v>
      </c>
      <c r="M25" s="22">
        <f>J25*(1+$W$26)</f>
        <v>983.4543000000001</v>
      </c>
      <c r="O25" s="22">
        <f>L25*(1+$W$26)</f>
        <v>84.413160750000003</v>
      </c>
      <c r="P25" s="22">
        <f>M25*(1+$W$26)</f>
        <v>1012.9579290000001</v>
      </c>
      <c r="R25" s="20"/>
      <c r="S25" s="21" t="s">
        <v>25</v>
      </c>
      <c r="W25" s="7">
        <f>'1-5 Year Summary'!N26</f>
        <v>0.05</v>
      </c>
      <c r="X25" s="21" t="s">
        <v>25</v>
      </c>
    </row>
    <row r="26" spans="2:31" ht="12" customHeight="1" x14ac:dyDescent="0.15">
      <c r="B26" s="13" t="s">
        <v>26</v>
      </c>
      <c r="C26" s="8">
        <f>D26/12</f>
        <v>54.166666666666664</v>
      </c>
      <c r="D26" s="22">
        <f>'1-5 Year Summary'!D27</f>
        <v>650</v>
      </c>
      <c r="E26"/>
      <c r="F26" s="22">
        <f>C26*(1+$W$26)</f>
        <v>55.791666666666664</v>
      </c>
      <c r="G26" s="22">
        <f>D26*(1+$W$26)</f>
        <v>669.5</v>
      </c>
      <c r="I26" s="22">
        <f>F26*(1+$W$26)</f>
        <v>57.465416666666663</v>
      </c>
      <c r="J26" s="22">
        <f>G26*(1+$W$26)</f>
        <v>689.58500000000004</v>
      </c>
      <c r="L26" s="22">
        <f>I26*(1+$W$26)</f>
        <v>59.189379166666662</v>
      </c>
      <c r="M26" s="22">
        <f>J26*(1+$W$26)</f>
        <v>710.27255000000002</v>
      </c>
      <c r="O26" s="22">
        <f>L26*(1+$W$26)</f>
        <v>60.965060541666666</v>
      </c>
      <c r="P26" s="22">
        <f>M26*(1+$W$26)</f>
        <v>731.58072650000008</v>
      </c>
      <c r="R26" s="23"/>
      <c r="S26" s="17" t="s">
        <v>27</v>
      </c>
      <c r="W26" s="7">
        <f>'1-5 Year Summary'!N27</f>
        <v>0.03</v>
      </c>
      <c r="X26" s="17" t="s">
        <v>19</v>
      </c>
    </row>
    <row r="27" spans="2:31" ht="12" customHeight="1" x14ac:dyDescent="0.15">
      <c r="B27" s="13" t="s">
        <v>28</v>
      </c>
      <c r="C27" s="14">
        <f>R27*C18</f>
        <v>33</v>
      </c>
      <c r="D27" s="14">
        <f>R27*D18</f>
        <v>396</v>
      </c>
      <c r="E27"/>
      <c r="F27" s="14">
        <f>W27*F18</f>
        <v>34.65</v>
      </c>
      <c r="G27" s="14">
        <f>W27*G18</f>
        <v>415.8</v>
      </c>
      <c r="I27" s="14">
        <f>W27*I18</f>
        <v>36.3825</v>
      </c>
      <c r="J27" s="14">
        <f>W27*J18</f>
        <v>436.59000000000003</v>
      </c>
      <c r="L27" s="14">
        <f>$W$27*L18</f>
        <v>38.201625000000007</v>
      </c>
      <c r="M27" s="14">
        <f>$W$27*M18</f>
        <v>458.41950000000003</v>
      </c>
      <c r="O27" s="14">
        <f>$W$27*O18</f>
        <v>40.111706250000005</v>
      </c>
      <c r="P27" s="14">
        <f>$W$27*P18</f>
        <v>481.34047500000008</v>
      </c>
      <c r="R27" s="7">
        <f>'1-5 Year Summary'!I28</f>
        <v>0.02</v>
      </c>
      <c r="S27" s="24" t="s">
        <v>29</v>
      </c>
      <c r="W27" s="7">
        <f>'1-5 Year Summary'!N28</f>
        <v>0.02</v>
      </c>
      <c r="X27" s="24" t="s">
        <v>29</v>
      </c>
    </row>
    <row r="28" spans="2:31" ht="12" customHeight="1" x14ac:dyDescent="0.15">
      <c r="B28" s="13" t="s">
        <v>30</v>
      </c>
      <c r="C28" s="14">
        <f>R28*C18</f>
        <v>99</v>
      </c>
      <c r="D28" s="14">
        <f>R28*D18</f>
        <v>1188</v>
      </c>
      <c r="E28"/>
      <c r="F28" s="14">
        <f>W28*F18</f>
        <v>138.6</v>
      </c>
      <c r="G28" s="14">
        <f>W28*G18</f>
        <v>1663.2</v>
      </c>
      <c r="I28" s="14">
        <f>$W$28*I18</f>
        <v>145.53</v>
      </c>
      <c r="J28" s="14">
        <f>$W$28*J18</f>
        <v>1746.3600000000001</v>
      </c>
      <c r="L28" s="14">
        <f>$W$28*L18</f>
        <v>152.80650000000003</v>
      </c>
      <c r="M28" s="14">
        <f>$W$28*M18</f>
        <v>1833.6780000000001</v>
      </c>
      <c r="O28" s="14">
        <f>$W$28*O18</f>
        <v>160.44682500000002</v>
      </c>
      <c r="P28" s="14">
        <f>$W$28*P18</f>
        <v>1925.3619000000003</v>
      </c>
      <c r="R28" s="7">
        <f>'1-5 Year Summary'!I29</f>
        <v>0.06</v>
      </c>
      <c r="S28" s="17" t="s">
        <v>31</v>
      </c>
      <c r="W28" s="7">
        <f>'1-5 Year Summary'!N29</f>
        <v>0.08</v>
      </c>
      <c r="X28" s="17" t="s">
        <v>32</v>
      </c>
    </row>
    <row r="29" spans="2:31" ht="4.25" customHeight="1" x14ac:dyDescent="0.15">
      <c r="B29" s="31"/>
      <c r="C29" s="31"/>
      <c r="D29" s="31"/>
      <c r="E29"/>
      <c r="F29" s="31"/>
      <c r="G29" s="31"/>
      <c r="I29" s="31"/>
      <c r="J29" s="31"/>
      <c r="L29" s="31"/>
      <c r="M29" s="31"/>
      <c r="O29" s="31"/>
      <c r="P29" s="31"/>
      <c r="R29" s="10"/>
      <c r="S29" s="10"/>
      <c r="W29" s="10"/>
      <c r="X29" s="10"/>
      <c r="Y29" s="10"/>
    </row>
    <row r="30" spans="2:31" s="10" customFormat="1" ht="12" customHeight="1" x14ac:dyDescent="0.15">
      <c r="B30" s="40" t="s">
        <v>33</v>
      </c>
      <c r="C30" s="27">
        <f>SUM(C25:C28)</f>
        <v>261.16666666666663</v>
      </c>
      <c r="D30" s="27">
        <f>SUM(D25:D28)</f>
        <v>3134</v>
      </c>
      <c r="F30" s="27">
        <f>SUM(F25:F28)</f>
        <v>306.29166666666663</v>
      </c>
      <c r="G30" s="27">
        <f>SUM(G25:G28)</f>
        <v>3675.5</v>
      </c>
      <c r="I30" s="27">
        <f>SUM(I25:I28)</f>
        <v>318.94541666666669</v>
      </c>
      <c r="J30" s="27">
        <f>SUM(J25:J28)</f>
        <v>3827.3450000000003</v>
      </c>
      <c r="L30" s="27">
        <f>SUM(L25:L28)</f>
        <v>332.15202916666669</v>
      </c>
      <c r="M30" s="27">
        <f>SUM(M25:M28)</f>
        <v>3985.8243499999999</v>
      </c>
      <c r="O30" s="27">
        <f>SUM(O25:O28)</f>
        <v>345.93675254166669</v>
      </c>
      <c r="P30" s="27">
        <f>SUM(P25:P28)</f>
        <v>4151.2410305000012</v>
      </c>
      <c r="Y30"/>
      <c r="Z30"/>
    </row>
    <row r="31" spans="2:31" ht="12" customHeight="1" x14ac:dyDescent="0.15">
      <c r="C31" s="4"/>
      <c r="D31"/>
      <c r="E31"/>
      <c r="F31" s="4"/>
      <c r="I31" s="4"/>
      <c r="L31" s="4"/>
      <c r="O31" s="4"/>
      <c r="S31" s="34"/>
      <c r="X31" s="34"/>
    </row>
    <row r="32" spans="2:31" ht="12" customHeight="1" x14ac:dyDescent="0.15">
      <c r="B32" s="11" t="s">
        <v>34</v>
      </c>
      <c r="C32" s="27">
        <f>C22-C30</f>
        <v>1306.3333333333335</v>
      </c>
      <c r="D32" s="27">
        <f>D22-D30</f>
        <v>15676</v>
      </c>
      <c r="E32"/>
      <c r="F32" s="27">
        <f>F22-F30</f>
        <v>1339.5833333333335</v>
      </c>
      <c r="G32" s="27">
        <f>G22-G30</f>
        <v>16075</v>
      </c>
      <c r="I32" s="27">
        <f>I22-I30</f>
        <v>1409.2233333333334</v>
      </c>
      <c r="J32" s="27">
        <f>J22-J30</f>
        <v>16910.68</v>
      </c>
      <c r="L32" s="27">
        <f>L22-L30</f>
        <v>1482.4251583333335</v>
      </c>
      <c r="M32" s="27">
        <f>M22-M30</f>
        <v>17789.101900000001</v>
      </c>
      <c r="O32" s="27">
        <f>O22-O30</f>
        <v>1559.3692943333335</v>
      </c>
      <c r="P32" s="27">
        <f>P22-P30</f>
        <v>18712.431532000002</v>
      </c>
    </row>
    <row r="33" spans="2:24" ht="12" customHeight="1" x14ac:dyDescent="0.15">
      <c r="C33" s="4"/>
      <c r="D33"/>
      <c r="E33"/>
      <c r="F33" s="4"/>
      <c r="I33" s="4"/>
      <c r="L33" s="4"/>
      <c r="O33" s="4"/>
    </row>
    <row r="34" spans="2:24" ht="12" customHeight="1" x14ac:dyDescent="0.15">
      <c r="B34" s="39" t="s">
        <v>35</v>
      </c>
      <c r="C34" s="5">
        <f>PMT(C12/12,D12*12,C11)</f>
        <v>-983.26286125051388</v>
      </c>
      <c r="D34" s="5">
        <f>PMT(C12/12,D12*12,C11)*12</f>
        <v>-11799.154335006166</v>
      </c>
      <c r="E34"/>
      <c r="F34" s="5">
        <f>PMT(C12/12,D12*12,C11)</f>
        <v>-983.26286125051388</v>
      </c>
      <c r="G34" s="5">
        <f>PMT(C12/12,D12*12,C11)*12</f>
        <v>-11799.154335006166</v>
      </c>
      <c r="I34" s="5">
        <f>PMT($C$12/12,$D$12*12,$C$11)</f>
        <v>-983.26286125051388</v>
      </c>
      <c r="J34" s="5">
        <f>PMT($C$12/12,$D$12*12,$C$11)*12</f>
        <v>-11799.154335006166</v>
      </c>
      <c r="L34" s="5">
        <f>PMT($C$12/12,$D$12*12,$C$11)</f>
        <v>-983.26286125051388</v>
      </c>
      <c r="M34" s="5">
        <f>PMT($C$12/12,$D$12*12,$C$11)*12</f>
        <v>-11799.154335006166</v>
      </c>
      <c r="O34" s="5">
        <f>PMT($C$12/12,$D$12*12,$C$11)</f>
        <v>-983.26286125051388</v>
      </c>
      <c r="P34" s="5">
        <f>PMT($C$12/12,$D$12*12,$C$11)*12</f>
        <v>-11799.154335006166</v>
      </c>
      <c r="S34" s="34"/>
      <c r="X34" s="34"/>
    </row>
    <row r="35" spans="2:24" ht="12" customHeight="1" x14ac:dyDescent="0.15">
      <c r="C35" s="4"/>
      <c r="D35"/>
      <c r="E35"/>
      <c r="F35" s="4"/>
      <c r="I35" s="4"/>
      <c r="L35" s="4"/>
      <c r="O35" s="4"/>
      <c r="T35" s="41"/>
    </row>
    <row r="36" spans="2:24" ht="12" customHeight="1" x14ac:dyDescent="0.15">
      <c r="B36" s="11" t="s">
        <v>36</v>
      </c>
      <c r="C36" s="27">
        <f>C32+C34</f>
        <v>323.07047208281961</v>
      </c>
      <c r="D36" s="27">
        <f>D32+D34</f>
        <v>3876.8456649938344</v>
      </c>
      <c r="E36"/>
      <c r="F36" s="27">
        <f>F32+F34</f>
        <v>356.32047208281961</v>
      </c>
      <c r="G36" s="27">
        <f>G32+G34</f>
        <v>4275.8456649938344</v>
      </c>
      <c r="I36" s="27">
        <f>I32+I34</f>
        <v>425.96047208281948</v>
      </c>
      <c r="J36" s="27">
        <f>J32+J34</f>
        <v>5111.5256649938347</v>
      </c>
      <c r="L36" s="27">
        <f>L32+L34</f>
        <v>499.16229708281958</v>
      </c>
      <c r="M36" s="27">
        <f>M32+M34</f>
        <v>5989.9475649938358</v>
      </c>
      <c r="O36" s="27">
        <f>O32+O34</f>
        <v>576.10643308281965</v>
      </c>
      <c r="P36" s="27">
        <f>P32+P34</f>
        <v>6913.2771969938367</v>
      </c>
    </row>
    <row r="37" spans="2:24" ht="12" customHeight="1" x14ac:dyDescent="0.15">
      <c r="D37"/>
      <c r="E37"/>
    </row>
    <row r="38" spans="2:24" ht="12" customHeight="1" x14ac:dyDescent="0.15">
      <c r="B38" s="35" t="s">
        <v>37</v>
      </c>
      <c r="C38" s="37">
        <f>C32/$C$9</f>
        <v>6.3723577235772367E-3</v>
      </c>
      <c r="D38" s="37">
        <f>D32/$C$9</f>
        <v>7.6468292682926833E-2</v>
      </c>
      <c r="E38"/>
      <c r="F38" s="37">
        <f>F32/$C$9</f>
        <v>6.5345528455284562E-3</v>
      </c>
      <c r="G38" s="37">
        <f>G32/$C$9</f>
        <v>7.8414634146341464E-2</v>
      </c>
      <c r="I38" s="37">
        <f>I32/$C$9</f>
        <v>6.8742601626016258E-3</v>
      </c>
      <c r="J38" s="37">
        <f>J32/$C$9</f>
        <v>8.249112195121952E-2</v>
      </c>
      <c r="L38" s="37">
        <f>L32/$C$9</f>
        <v>7.2313422357723582E-3</v>
      </c>
      <c r="M38" s="37">
        <f>M32/$C$9</f>
        <v>8.6776106829268299E-2</v>
      </c>
      <c r="O38" s="37">
        <f>O32/$C$9</f>
        <v>7.6066794845528465E-3</v>
      </c>
      <c r="P38" s="37">
        <f>P32/$C$9</f>
        <v>9.1280153814634155E-2</v>
      </c>
      <c r="R38" s="29" t="s">
        <v>38</v>
      </c>
      <c r="X38" s="29"/>
    </row>
    <row r="39" spans="2:24" ht="12" customHeight="1" x14ac:dyDescent="0.15">
      <c r="B39" s="36"/>
      <c r="C39" s="38"/>
      <c r="D39" s="38"/>
      <c r="E39"/>
      <c r="F39" s="38"/>
      <c r="G39" s="38"/>
      <c r="I39" s="38"/>
      <c r="J39" s="38"/>
      <c r="L39" s="38"/>
      <c r="M39" s="38"/>
      <c r="O39" s="38"/>
      <c r="P39" s="38"/>
    </row>
    <row r="40" spans="2:24" ht="12" customHeight="1" x14ac:dyDescent="0.15">
      <c r="B40" s="35" t="s">
        <v>39</v>
      </c>
      <c r="C40" s="37">
        <f>C36/($C$10+$C$13)</f>
        <v>6.4063151315252751E-3</v>
      </c>
      <c r="D40" s="37">
        <f>D36/($C$10+$C$13)</f>
        <v>7.6875781578303284E-2</v>
      </c>
      <c r="E40"/>
      <c r="F40" s="37">
        <f>F36/($C$10+$C$13)</f>
        <v>7.065644895554622E-3</v>
      </c>
      <c r="G40" s="37">
        <f>G36/($C$10+$C$13)</f>
        <v>8.4787738746655447E-2</v>
      </c>
      <c r="I40" s="37">
        <f>I36/($C$10+$C$13)</f>
        <v>8.4465689486975908E-3</v>
      </c>
      <c r="J40" s="37">
        <f>J36/($C$10+$C$13)</f>
        <v>0.1013588273843711</v>
      </c>
      <c r="L40" s="37">
        <f>L36/($C$10+$C$13)</f>
        <v>9.8981220916680469E-3</v>
      </c>
      <c r="M40" s="37">
        <f>M36/($C$10+$C$13)</f>
        <v>0.11877746510001658</v>
      </c>
      <c r="O40" s="37">
        <f>O36/($C$10+$C$13)</f>
        <v>1.142388326557247E-2</v>
      </c>
      <c r="P40" s="37">
        <f>P36/($C$10+$C$13)</f>
        <v>0.13708659918686966</v>
      </c>
      <c r="R40" s="29" t="s">
        <v>40</v>
      </c>
    </row>
    <row r="41" spans="2:24" ht="12" customHeight="1" x14ac:dyDescent="0.15">
      <c r="D41"/>
      <c r="E41"/>
    </row>
    <row r="42" spans="2:24" ht="12" customHeight="1" x14ac:dyDescent="0.15">
      <c r="H42" s="8"/>
      <c r="I42" s="8"/>
      <c r="J42" s="8"/>
      <c r="K42" s="8"/>
      <c r="L42" s="8"/>
      <c r="M42" s="8"/>
      <c r="N42" s="8"/>
      <c r="O42" s="8"/>
      <c r="P42" s="8"/>
      <c r="Q42" s="8"/>
    </row>
    <row r="43" spans="2:24" ht="12" customHeight="1" x14ac:dyDescent="0.15">
      <c r="H43" s="30"/>
      <c r="I43" s="30"/>
      <c r="J43" s="30"/>
      <c r="K43" s="30"/>
      <c r="L43" s="30"/>
      <c r="M43" s="30"/>
      <c r="N43" s="30"/>
      <c r="O43" s="30"/>
      <c r="P43" s="30"/>
      <c r="Q43" s="30"/>
    </row>
    <row r="44" spans="2:24" ht="12" customHeight="1" x14ac:dyDescent="0.15">
      <c r="H44" s="30"/>
      <c r="I44" s="30"/>
      <c r="J44" s="30"/>
      <c r="K44" s="30"/>
      <c r="L44" s="30"/>
      <c r="M44" s="30"/>
      <c r="N44" s="30"/>
      <c r="O44" s="30"/>
      <c r="P44" s="30"/>
      <c r="Q44" s="30"/>
    </row>
    <row r="45" spans="2:24" ht="4.25" customHeight="1" x14ac:dyDescent="0.15">
      <c r="H45" s="31"/>
      <c r="I45" s="31"/>
      <c r="J45" s="31"/>
      <c r="K45" s="31"/>
      <c r="L45" s="31"/>
      <c r="M45" s="31"/>
      <c r="N45" s="31"/>
      <c r="O45" s="31"/>
      <c r="P45" s="31"/>
      <c r="Q45" s="31"/>
      <c r="T45" s="10"/>
    </row>
    <row r="46" spans="2:24" ht="12" customHeight="1" x14ac:dyDescent="0.15">
      <c r="H46" s="9"/>
      <c r="I46" s="9"/>
      <c r="J46" s="9"/>
      <c r="K46" s="9"/>
      <c r="L46" s="9"/>
      <c r="M46" s="9"/>
      <c r="N46" s="9"/>
      <c r="O46" s="9"/>
      <c r="P46" s="9"/>
      <c r="Q46" s="9"/>
    </row>
    <row r="47" spans="2:24" ht="12" customHeight="1" x14ac:dyDescent="0.15"/>
    <row r="48" spans="2:24" ht="12" customHeight="1" x14ac:dyDescent="0.15"/>
    <row r="49" spans="2:2" ht="12" customHeight="1" x14ac:dyDescent="0.15"/>
    <row r="50" spans="2:2" ht="12" customHeight="1" x14ac:dyDescent="0.15"/>
    <row r="51" spans="2:2" ht="12" customHeight="1" x14ac:dyDescent="0.15"/>
    <row r="52" spans="2:2" ht="12" customHeight="1" x14ac:dyDescent="0.15"/>
    <row r="53" spans="2:2" ht="12" customHeight="1" x14ac:dyDescent="0.15"/>
    <row r="54" spans="2:2" ht="12" customHeight="1" x14ac:dyDescent="0.15"/>
    <row r="55" spans="2:2" ht="12" customHeight="1" x14ac:dyDescent="0.15"/>
    <row r="56" spans="2:2" ht="12" customHeight="1" x14ac:dyDescent="0.15"/>
    <row r="57" spans="2:2" ht="12" customHeight="1" x14ac:dyDescent="0.15"/>
    <row r="58" spans="2:2" ht="12" customHeight="1" x14ac:dyDescent="0.15"/>
    <row r="59" spans="2:2" ht="12" customHeight="1" x14ac:dyDescent="0.15"/>
    <row r="60" spans="2:2" ht="12" customHeight="1" x14ac:dyDescent="0.15"/>
    <row r="61" spans="2:2" ht="12" customHeight="1" x14ac:dyDescent="0.15"/>
    <row r="62" spans="2:2" ht="12" customHeight="1" x14ac:dyDescent="0.15"/>
    <row r="63" spans="2:2" ht="12" customHeight="1" x14ac:dyDescent="0.15"/>
    <row r="64" spans="2:2" ht="12" customHeight="1" x14ac:dyDescent="0.15">
      <c r="B64" s="1"/>
    </row>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sheetData>
  <mergeCells count="13">
    <mergeCell ref="B5:U5"/>
    <mergeCell ref="C15:D15"/>
    <mergeCell ref="F15:G15"/>
    <mergeCell ref="S15:U15"/>
    <mergeCell ref="I15:J15"/>
    <mergeCell ref="L15:M15"/>
    <mergeCell ref="O15:P15"/>
    <mergeCell ref="W12:X12"/>
    <mergeCell ref="S17:V17"/>
    <mergeCell ref="X17:AE17"/>
    <mergeCell ref="S24:V24"/>
    <mergeCell ref="X24:AE24"/>
    <mergeCell ref="W15:Y15"/>
  </mergeCells>
  <pageMargins left="0.25" right="0.25" top="0.75" bottom="0.75" header="0" footer="0"/>
  <pageSetup scale="76" orientation="portrait" horizontalDpi="1200" verticalDpi="1200" r:id="rId1"/>
  <headerFooter>
    <oddHeader>&amp;C&amp;G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98DBCA08FC6249AAD65CC7D5BCF263" ma:contentTypeVersion="16" ma:contentTypeDescription="Create a new document." ma:contentTypeScope="" ma:versionID="fa6da80ace590b9277f1904588671405">
  <xsd:schema xmlns:xsd="http://www.w3.org/2001/XMLSchema" xmlns:xs="http://www.w3.org/2001/XMLSchema" xmlns:p="http://schemas.microsoft.com/office/2006/metadata/properties" xmlns:ns2="bf706fd8-670b-494f-bda4-e0e61d42019e" xmlns:ns3="d04631cb-6833-4e7e-b968-0bfdcb0cd474" targetNamespace="http://schemas.microsoft.com/office/2006/metadata/properties" ma:root="true" ma:fieldsID="c32f345d96d1ee38d06739e71e178cc5" ns2:_="" ns3:_="">
    <xsd:import namespace="bf706fd8-670b-494f-bda4-e0e61d42019e"/>
    <xsd:import namespace="d04631cb-6833-4e7e-b968-0bfdcb0cd474"/>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06fd8-670b-494f-bda4-e0e61d4201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a75d2e-ac73-4b4a-ba47-18ba181169c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4631cb-6833-4e7e-b968-0bfdcb0cd47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343ef64-ba9d-48da-8095-be8ea74bbb66}" ma:internalName="TaxCatchAll" ma:showField="CatchAllData" ma:web="d04631cb-6833-4e7e-b968-0bfdcb0cd4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4631cb-6833-4e7e-b968-0bfdcb0cd474" xsi:nil="true"/>
    <lcf76f155ced4ddcb4097134ff3c332f xmlns="bf706fd8-670b-494f-bda4-e0e61d4201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D100E4-B0FC-493B-9B3E-9478A816E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06fd8-670b-494f-bda4-e0e61d42019e"/>
    <ds:schemaRef ds:uri="d04631cb-6833-4e7e-b968-0bfdcb0cd4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8C394A-3702-45EA-862A-F43992301144}">
  <ds:schemaRefs>
    <ds:schemaRef ds:uri="http://schemas.microsoft.com/office/2006/metadata/properties"/>
    <ds:schemaRef ds:uri="http://schemas.microsoft.com/office/infopath/2007/PartnerControls"/>
    <ds:schemaRef ds:uri="d04631cb-6833-4e7e-b968-0bfdcb0cd474"/>
    <ds:schemaRef ds:uri="bf706fd8-670b-494f-bda4-e0e61d42019e"/>
  </ds:schemaRefs>
</ds:datastoreItem>
</file>

<file path=customXml/itemProps3.xml><?xml version="1.0" encoding="utf-8"?>
<ds:datastoreItem xmlns:ds="http://schemas.openxmlformats.org/officeDocument/2006/customXml" ds:itemID="{51F2F8C1-F008-4039-BC98-6A86D66A57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1-5 Year Summary</vt:lpstr>
      <vt:lpstr>Annual Cash Flow</vt:lpstr>
      <vt:lpstr>'1-5 Year Summary'!OLE_LINK1</vt:lpstr>
      <vt:lpstr>'Annual Cash Flow'!OLE_LINK1</vt:lpstr>
      <vt:lpstr>'1-5 Year Summary'!Print_Area</vt:lpstr>
      <vt:lpstr>'Annual Cash Flow'!Print_Area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Sgro</dc:creator>
  <cp:keywords/>
  <dc:description/>
  <cp:lastModifiedBy>Alexander Cruz</cp:lastModifiedBy>
  <cp:revision/>
  <dcterms:created xsi:type="dcterms:W3CDTF">2019-10-30T14:01:04Z</dcterms:created>
  <dcterms:modified xsi:type="dcterms:W3CDTF">2022-08-22T14:12:12Z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0x0101005498DBCA08FC6249AAD65CC7D5BCF263</vt:lpwstr>
  </property>
  <property fmtid="{D5CDD505-2E9C-101B-9397-08002B2CF9AE}" pid="3" name="MediaServiceImageTags">
    <vt:lpwstr/>
  </property>
</Properties>
</file>