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Users/alexandercruz/Desktop/"/>
    </mc:Choice>
  </mc:AlternateContent>
  <xr:revisionPtr revIDLastSave="0" documentId="8_{DEEEB2A4-178B-3A42-8BE4-E259B4846F98}" xr6:coauthVersionLast="47" xr6:coauthVersionMax="47" xr10:uidLastSave="{00000000-0000-0000-0000-000000000000}"/>
  <bookViews>
    <workbookView xWindow="21340" yWindow="500" windowWidth="17060" windowHeight="17280"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3" l="1"/>
  <c r="F26" i="3"/>
  <c r="W18" i="4"/>
  <c r="C47" i="3"/>
  <c r="C12" i="4"/>
  <c r="D12" i="4"/>
  <c r="D13" i="4"/>
  <c r="D10" i="4"/>
  <c r="W28" i="4"/>
  <c r="W27" i="4"/>
  <c r="W26" i="4"/>
  <c r="W25" i="4"/>
  <c r="W20" i="4"/>
  <c r="R28" i="4"/>
  <c r="R27" i="4"/>
  <c r="R20" i="4"/>
  <c r="D26" i="4"/>
  <c r="C26" i="4" s="1"/>
  <c r="C27" i="3"/>
  <c r="C18" i="4"/>
  <c r="C9" i="4"/>
  <c r="D25" i="4"/>
  <c r="C25" i="4" s="1"/>
  <c r="C26" i="3"/>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G27" i="3"/>
  <c r="F19" i="3"/>
  <c r="C46" i="3"/>
  <c r="F46" i="3" s="1"/>
  <c r="C29" i="3"/>
  <c r="F27" i="3"/>
  <c r="C23" i="3"/>
  <c r="D19" i="3"/>
  <c r="G19" i="3" s="1"/>
  <c r="C14" i="3"/>
  <c r="C11" i="3"/>
  <c r="C12" i="3" s="1"/>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3" i="3"/>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<sst xmlns="http://schemas.openxmlformats.org/spreadsheetml/2006/main" count="129" uniqueCount="58">
  <si>
    <t>Turnkey Rental Pro Forma</t>
  </si>
  <si>
    <t>Property Address:</t>
  </si>
  <si>
    <t>1605 Carswell St, Baltimore MD 21218</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</si>
  <si>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</si>
  <si>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</si>
  <si>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</si>
  <si>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</si>
  <si>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</si>
  <si>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</si>
  <si>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</si>
  <si>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</si>
  <si>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</si>
  <si>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</si>
  <si>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</si>
  <si>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</si>
  <si>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</si>
  <si>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</si>
  <si>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</si>
  <si>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</si>
  <si>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</si>
  <si>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</si>
  <si>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</si>
  <si>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</si>
  <si>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</si>
  <si>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</si>
  <si>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Property Taxes</t>
  </si>
  <si>
    <t>Actual Tax Bill</t>
  </si>
  <si>
    <t>Actual Property Tax Bill</t>
  </si>
  <si>
    <t>Insurance</t>
  </si>
  <si>
    <t>Estimate</t>
  </si>
  <si>
    <t>Replacement/Reserves</t>
  </si>
  <si>
    <t>of annual effective income</t>
  </si>
  <si>
    <t>Management</t>
  </si>
  <si>
    <t>Year 1 mgmt. fee</t>
  </si>
  <si>
    <t>Mgmt. Fee</t>
  </si>
  <si>
    <t>Total Expenses</t>
  </si>
  <si>
    <t xml:space="preserve"> Vacancy &amp; Maintenance are not calculated into monthly projections </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</si>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</sst>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4">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9">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167" fontId="1" fillId="4" borderId="1" xfId="4" applyNumberFormat="1" applyFont="1" applyFill="1" applyBorder="1" applyAlignment="1">
      <alignment horizontal="left"/>
    </xf>
    <xf numFmtId="0" fontId="0" fillId="0" borderId="1" xfId="0" applyFont="1" applyFill="1" applyBorder="1" applyAlignment="1">
      <alignment vertical="top" wrapText="1"/>
    </xf>
    <xf numFmtId="0" fontId="8" fillId="5" borderId="0" xfId="0" applyFont="1" applyFill="1" applyAlignment="1">
      <alignment horizontal="center"/>
    </xf>
    <xf numFmtId="0" fontId="19" fillId="0" borderId="1" xfId="0" applyFont="1" applyBorder="1" applyAlignment="1">
      <alignment horizontal="left"/>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B20" activePane="bottomLeft" state="frozen"/>
      <selection pane="bottomLeft" activeCell="N27" sqref="N27"/>
    </sheetView>
  </sheetViews>
  <sheetFormatPr defaultColWidth="4" defaultRowHeight="15" customHeight="1"/>
  <cols>
    <col min="1" max="1" width="1.28515625" customWidth="1"/>
    <col min="2" max="2" width="32.42578125" bestFit="1" customWidth="1"/>
    <col min="3" max="3" width="13.28515625" customWidth="1"/>
    <col min="4" max="4" width="13.28515625" style="4" customWidth="1"/>
    <col min="5" max="5" width="1.42578125" style="4" customWidth="1"/>
    <col min="6" max="7" width="13.28515625" customWidth="1"/>
    <col min="8" max="8" width="1.28515625" customWidth="1"/>
    <col min="9" max="9" width="11.7109375" customWidth="1"/>
    <col min="10" max="16" width="8.7109375" customWidth="1"/>
    <col min="17" max="17" width="10.28515625" bestFit="1" customWidth="1"/>
    <col min="18" max="20" width="8.7109375" customWidth="1"/>
    <col min="21" max="21" width="9.7109375" bestFit="1" customWidth="1"/>
  </cols>
  <sheetData>
    <row r="4" spans="2:19" ht="15" customHeight="1">
      <c r="B4" s="59" t="s">
        <v>0</v>
      </c>
      <c r="C4" s="59"/>
      <c r="D4" s="59"/>
      <c r="E4" s="59"/>
      <c r="F4" s="59"/>
      <c r="G4" s="59"/>
      <c r="H4" s="59"/>
      <c r="I4" s="59"/>
      <c r="J4" s="59"/>
      <c r="K4" s="59"/>
      <c r="L4" s="59"/>
    </row>
    <row r="5" spans="2:19" ht="7.35" customHeight="1">
      <c r="B5" s="2"/>
    </row>
    <row r="6" spans="2:19" ht="12" customHeight="1">
      <c r="B6" s="60" t="s">
        <v>1</v>
      </c>
      <c r="C6" s="60"/>
      <c r="D6" s="60"/>
      <c r="E6" s="60"/>
      <c r="F6" s="60"/>
      <c r="G6" s="60"/>
      <c r="H6" s="60"/>
      <c r="I6" s="60"/>
      <c r="J6" s="60"/>
      <c r="K6" s="60"/>
      <c r="L6" s="60"/>
    </row>
    <row r="7" spans="2:19">
      <c r="B7" s="61" t="s">
        <v>2</v>
      </c>
      <c r="C7" s="61"/>
      <c r="D7" s="61"/>
      <c r="E7" s="61"/>
      <c r="F7" s="61"/>
      <c r="G7" s="61"/>
      <c r="H7" s="61"/>
      <c r="I7" s="61"/>
      <c r="J7" s="61"/>
      <c r="K7" s="61"/>
      <c r="L7" s="61"/>
    </row>
    <row r="8" spans="2:19" ht="12" customHeight="1">
      <c r="B8" s="10"/>
      <c r="C8" s="10"/>
      <c r="D8" s="10"/>
      <c r="E8" s="10"/>
      <c r="F8" s="10"/>
      <c r="G8" s="10"/>
      <c r="H8" s="10"/>
      <c r="I8" s="10"/>
      <c r="J8" s="10"/>
    </row>
    <row r="9" spans="2:19" ht="12" customHeight="1">
      <c r="B9" s="11" t="s">
        <v>3</v>
      </c>
      <c r="C9" s="43"/>
      <c r="D9" s="6" t="s">
        <v>4</v>
      </c>
      <c r="E9" s="25" t="s">
        <v>5</v>
      </c>
      <c r="K9" s="10"/>
    </row>
    <row r="10" spans="2:19" ht="12" customHeight="1">
      <c r="B10" s="11" t="s">
        <v>6</v>
      </c>
      <c r="C10" s="55">
        <v>202000</v>
      </c>
      <c r="D10" s="12"/>
      <c r="E10" s="10"/>
    </row>
    <row r="11" spans="2:19" ht="12" customHeight="1">
      <c r="B11" s="13" t="s">
        <v>7</v>
      </c>
      <c r="C11" s="14">
        <f>C10*D11</f>
        <v>50500</v>
      </c>
      <c r="D11" s="18">
        <v>0.25</v>
      </c>
      <c r="E11" s="10"/>
    </row>
    <row r="12" spans="2:19" ht="12" customHeight="1">
      <c r="B12" s="15" t="s">
        <v>8</v>
      </c>
      <c r="C12" s="14">
        <f>C10-C11</f>
        <v>151500</v>
      </c>
      <c r="D12" s="16"/>
      <c r="E12" s="10"/>
    </row>
    <row r="13" spans="2:19" ht="12" customHeight="1">
      <c r="B13" s="15" t="s">
        <v>9</v>
      </c>
      <c r="C13" s="56">
        <v>0.06</v>
      </c>
      <c r="D13" s="52">
        <v>30</v>
      </c>
      <c r="E13" s="17" t="s">
        <v>10</v>
      </c>
      <c r="N13" s="86" t="s">
        <v>11</v>
      </c>
      <c r="O13" s="86"/>
      <c r="P13" s="2"/>
      <c r="Q13" s="2"/>
      <c r="R13" s="2"/>
      <c r="S13" s="2"/>
    </row>
    <row r="14" spans="2:19" ht="12" customHeight="1">
      <c r="B14" s="13" t="s">
        <v>12</v>
      </c>
      <c r="C14" s="14">
        <f>C10*D14</f>
        <v>9292</v>
      </c>
      <c r="D14" s="18">
        <v>4.5999999999999999E-2</v>
      </c>
      <c r="E14" s="10"/>
    </row>
    <row r="15" spans="2:19" ht="12" customHeight="1" thickBot="1">
      <c r="B15" s="13"/>
      <c r="C15" s="14"/>
      <c r="F15" s="18"/>
      <c r="G15" s="10"/>
      <c r="H15" s="10"/>
      <c r="I15" s="10"/>
      <c r="J15" s="10"/>
      <c r="K15" s="10"/>
    </row>
    <row r="16" spans="2:19" ht="29.25" customHeight="1" thickBot="1">
      <c r="C16" s="62" t="s">
        <v>13</v>
      </c>
      <c r="D16" s="63"/>
      <c r="E16"/>
      <c r="F16" s="62" t="s">
        <v>14</v>
      </c>
      <c r="G16" s="63"/>
      <c r="J16" s="69" t="s">
        <v>15</v>
      </c>
      <c r="K16" s="70"/>
      <c r="L16" s="71"/>
      <c r="N16" s="69" t="s">
        <v>16</v>
      </c>
      <c r="O16" s="70"/>
      <c r="P16" s="71"/>
    </row>
    <row r="17" spans="2:22" ht="6" customHeight="1">
      <c r="B17" s="31"/>
      <c r="C17" s="31"/>
      <c r="D17" s="31"/>
      <c r="E17" s="31"/>
      <c r="G17" s="33"/>
      <c r="H17" s="10"/>
    </row>
    <row r="18" spans="2:22" ht="12" customHeight="1">
      <c r="B18" s="10"/>
      <c r="C18" s="51" t="s">
        <v>17</v>
      </c>
      <c r="D18" s="51" t="s">
        <v>18</v>
      </c>
      <c r="E18"/>
      <c r="F18" s="51" t="s">
        <v>17</v>
      </c>
      <c r="G18" s="51" t="s">
        <v>18</v>
      </c>
      <c r="I18" s="42" t="s">
        <v>4</v>
      </c>
      <c r="J18" s="87" t="s">
        <v>5</v>
      </c>
      <c r="K18" s="87"/>
      <c r="L18" s="87"/>
      <c r="M18" s="87"/>
      <c r="N18" s="42" t="s">
        <v>4</v>
      </c>
      <c r="O18" s="87" t="s">
        <v>5</v>
      </c>
      <c r="P18" s="87"/>
      <c r="Q18" s="87"/>
      <c r="R18" s="87"/>
      <c r="S18" s="87"/>
      <c r="T18" s="87"/>
      <c r="U18" s="87"/>
      <c r="V18" s="87"/>
    </row>
    <row r="19" spans="2:22" ht="12" customHeight="1">
      <c r="B19" s="19" t="s">
        <v>19</v>
      </c>
      <c r="C19" s="55">
        <v>1725</v>
      </c>
      <c r="D19" s="14">
        <f>SUM(C19)*12</f>
        <v>20700</v>
      </c>
      <c r="E19"/>
      <c r="F19" s="26">
        <f>C19*(1+$N$19)^4</f>
        <v>2096.7482812500002</v>
      </c>
      <c r="G19" s="26">
        <f>D19*(1+$N$19)^4</f>
        <v>25160.979374999999</v>
      </c>
      <c r="I19" s="10"/>
      <c r="J19" s="10"/>
      <c r="N19" s="57">
        <v>0.05</v>
      </c>
      <c r="O19" s="17" t="s">
        <v>20</v>
      </c>
    </row>
    <row r="20" spans="2:22" ht="4.3499999999999996" customHeight="1">
      <c r="B20" s="31"/>
      <c r="C20" s="31"/>
      <c r="D20" s="31"/>
      <c r="E20"/>
      <c r="F20" s="31"/>
      <c r="G20" s="31"/>
      <c r="I20" s="10"/>
      <c r="J20" s="10"/>
      <c r="N20" s="10"/>
      <c r="O20" s="10"/>
      <c r="P20" s="10"/>
    </row>
    <row r="21" spans="2:22" ht="12" customHeight="1">
      <c r="B21" s="19" t="s">
        <v>21</v>
      </c>
      <c r="C21" s="32"/>
      <c r="D21" s="14">
        <f>(D19*I21)*-1</f>
        <v>-1035</v>
      </c>
      <c r="E21"/>
      <c r="F21" s="32"/>
      <c r="G21" s="14">
        <f>(G19*N21)*-1</f>
        <v>-1258.0489687500001</v>
      </c>
      <c r="I21" s="57">
        <v>0.05</v>
      </c>
      <c r="J21" s="17" t="s">
        <v>22</v>
      </c>
      <c r="N21" s="57">
        <v>0.05</v>
      </c>
      <c r="O21" s="17" t="s">
        <v>22</v>
      </c>
    </row>
    <row r="22" spans="2:22" ht="4.3499999999999996" customHeight="1">
      <c r="B22" s="31"/>
      <c r="C22" s="31"/>
      <c r="D22" s="31"/>
      <c r="E22"/>
      <c r="F22" s="31"/>
      <c r="G22" s="31"/>
      <c r="I22" s="10"/>
      <c r="J22" s="10"/>
      <c r="N22" s="10"/>
      <c r="O22" s="10"/>
      <c r="P22" s="10"/>
    </row>
    <row r="23" spans="2:22" ht="12" customHeight="1">
      <c r="B23" s="11" t="s">
        <v>23</v>
      </c>
      <c r="C23" s="27">
        <f>C19+C21</f>
        <v>1725</v>
      </c>
      <c r="D23" s="27">
        <f>D19+D21</f>
        <v>19665</v>
      </c>
      <c r="E23"/>
      <c r="F23" s="27">
        <f>F19+F21</f>
        <v>2096.7482812500002</v>
      </c>
      <c r="G23" s="27">
        <f>G19+G21</f>
        <v>23902.930406249998</v>
      </c>
      <c r="I23" s="10"/>
      <c r="J23" s="10"/>
      <c r="N23" s="10"/>
      <c r="O23" s="10"/>
    </row>
    <row r="24" spans="2:22" ht="12" customHeight="1">
      <c r="B24" s="10"/>
      <c r="C24" s="10"/>
      <c r="D24" s="10"/>
      <c r="E24"/>
      <c r="F24" s="10"/>
      <c r="G24" s="10"/>
      <c r="I24" s="10"/>
      <c r="J24" s="10"/>
      <c r="N24" s="10"/>
      <c r="O24" s="10"/>
    </row>
    <row r="25" spans="2:22" ht="12" customHeight="1">
      <c r="B25" s="13" t="s">
        <v>24</v>
      </c>
      <c r="C25" s="10"/>
      <c r="D25"/>
      <c r="E25"/>
      <c r="F25" s="10"/>
      <c r="I25" s="42" t="s">
        <v>4</v>
      </c>
      <c r="J25" s="87" t="s">
        <v>5</v>
      </c>
      <c r="K25" s="87"/>
      <c r="L25" s="87"/>
      <c r="M25" s="87"/>
      <c r="N25" s="42" t="s">
        <v>4</v>
      </c>
      <c r="O25" s="87" t="s">
        <v>5</v>
      </c>
      <c r="P25" s="87"/>
      <c r="Q25" s="87"/>
      <c r="R25" s="87"/>
      <c r="S25" s="87"/>
      <c r="T25" s="87"/>
      <c r="U25" s="87"/>
      <c r="V25" s="87"/>
    </row>
    <row r="26" spans="2:22" ht="12" customHeight="1">
      <c r="B26" s="13" t="s">
        <v>25</v>
      </c>
      <c r="C26" s="8">
        <f>D26/12</f>
        <v>9.8333333333333339</v>
      </c>
      <c r="D26" s="55">
        <v>118</v>
      </c>
      <c r="E26"/>
      <c r="F26" s="22">
        <f>C26*(1+$N$26)^4</f>
        <v>14.396983333333338</v>
      </c>
      <c r="G26" s="22">
        <f>D26*(1+$N$26)^4</f>
        <v>172.76380000000006</v>
      </c>
      <c r="I26" s="20"/>
      <c r="J26" s="21" t="s">
        <v>26</v>
      </c>
      <c r="N26" s="57">
        <v>0.1</v>
      </c>
      <c r="O26" s="21" t="s">
        <v>27</v>
      </c>
    </row>
    <row r="27" spans="2:22" ht="12" customHeight="1">
      <c r="B27" s="13" t="s">
        <v>28</v>
      </c>
      <c r="C27" s="22">
        <f>D27/12</f>
        <v>54.166666666666664</v>
      </c>
      <c r="D27" s="55">
        <v>650</v>
      </c>
      <c r="E27"/>
      <c r="F27" s="22">
        <f>C27*(1+$N$27)^4</f>
        <v>60.965060541666659</v>
      </c>
      <c r="G27" s="22">
        <f>D27*(1+$N$27)^4</f>
        <v>731.58072649999997</v>
      </c>
      <c r="I27" s="23"/>
      <c r="J27" s="17" t="s">
        <v>29</v>
      </c>
      <c r="N27" s="57">
        <v>0.03</v>
      </c>
      <c r="O27" s="17" t="s">
        <v>20</v>
      </c>
    </row>
    <row r="28" spans="2:22" ht="12" customHeight="1">
      <c r="B28" s="13" t="s">
        <v>30</v>
      </c>
      <c r="C28" s="14"/>
      <c r="D28" s="14">
        <f>I28*D19</f>
        <v>414</v>
      </c>
      <c r="E28"/>
      <c r="F28" s="14"/>
      <c r="G28" s="14">
        <f>N28*G19</f>
        <v>503.21958749999999</v>
      </c>
      <c r="I28" s="57">
        <v>0.02</v>
      </c>
      <c r="J28" s="24" t="s">
        <v>31</v>
      </c>
      <c r="N28" s="57">
        <v>0.02</v>
      </c>
      <c r="O28" s="24" t="s">
        <v>31</v>
      </c>
    </row>
    <row r="29" spans="2:22" ht="12" customHeight="1">
      <c r="B29" s="13" t="s">
        <v>32</v>
      </c>
      <c r="C29" s="14">
        <f>I29*C19</f>
        <v>103.5</v>
      </c>
      <c r="D29" s="14">
        <f>I29*D19</f>
        <v>1242</v>
      </c>
      <c r="E29"/>
      <c r="F29" s="14">
        <f>N29*F19</f>
        <v>167.73986250000002</v>
      </c>
      <c r="G29" s="14">
        <f>N29*G19</f>
        <v>2012.87835</v>
      </c>
      <c r="I29" s="57">
        <v>0.06</v>
      </c>
      <c r="J29" s="17" t="s">
        <v>33</v>
      </c>
      <c r="N29" s="57">
        <v>0.08</v>
      </c>
      <c r="O29" s="17" t="s">
        <v>34</v>
      </c>
    </row>
    <row r="30" spans="2:22" ht="4.3499999999999996" customHeight="1">
      <c r="B30" s="31"/>
      <c r="C30" s="31"/>
      <c r="D30" s="31"/>
      <c r="E30"/>
      <c r="F30" s="31"/>
      <c r="G30" s="31"/>
      <c r="I30" s="10"/>
      <c r="J30" s="10"/>
      <c r="N30" s="10"/>
      <c r="O30" s="10"/>
      <c r="P30" s="10"/>
    </row>
    <row r="31" spans="2:22" s="10" customFormat="1" ht="12" customHeight="1">
      <c r="B31" s="40" t="s">
        <v>35</v>
      </c>
      <c r="C31" s="27">
        <f>SUM(C26:C29)</f>
        <v>167.5</v>
      </c>
      <c r="D31" s="27">
        <f>SUM(D26:D29)</f>
        <v>2424</v>
      </c>
      <c r="F31" s="27">
        <f>SUM(F26:F29)</f>
        <v>243.101906375</v>
      </c>
      <c r="G31" s="27">
        <f>SUM(G26:G29)</f>
        <v>3420.4424639999997</v>
      </c>
      <c r="P31"/>
      <c r="Q31"/>
    </row>
    <row r="32" spans="2:22" ht="12" customHeight="1">
      <c r="C32" s="4"/>
      <c r="D32"/>
      <c r="E32"/>
      <c r="F32" s="4"/>
      <c r="J32" s="85" t="s">
        <v>36</v>
      </c>
      <c r="K32" s="85"/>
      <c r="L32" s="85"/>
      <c r="M32" s="85"/>
      <c r="O32" s="34"/>
    </row>
    <row r="33" spans="2:21" ht="12" customHeight="1">
      <c r="B33" s="11" t="s">
        <v>37</v>
      </c>
      <c r="C33" s="27">
        <f>C23-C31</f>
        <v>1557.5</v>
      </c>
      <c r="D33" s="27">
        <f>D23-D31</f>
        <v>17241</v>
      </c>
      <c r="E33"/>
      <c r="F33" s="27">
        <f>F23-F31</f>
        <v>1853.6463748750002</v>
      </c>
      <c r="G33" s="27">
        <f>G23-G31</f>
        <v>20482.487942249998</v>
      </c>
      <c r="J33" s="85"/>
      <c r="K33" s="85"/>
      <c r="L33" s="85"/>
      <c r="M33" s="85"/>
    </row>
    <row r="34" spans="2:21" ht="12" customHeight="1">
      <c r="C34" s="4"/>
      <c r="D34"/>
      <c r="E34"/>
      <c r="F34" s="4"/>
      <c r="J34" s="85"/>
      <c r="K34" s="85"/>
      <c r="L34" s="85"/>
      <c r="M34" s="85"/>
    </row>
    <row r="35" spans="2:21" ht="12" customHeight="1">
      <c r="B35" s="39" t="s">
        <v>38</v>
      </c>
      <c r="C35" s="5">
        <f>PMT(C13/12,D13*12,C12)</f>
        <v>-908.31904560641965</v>
      </c>
      <c r="D35" s="5">
        <f>PMT(C13/12,D13*12,C12)*12</f>
        <v>-10899.828547277037</v>
      </c>
      <c r="E35"/>
      <c r="F35" s="5">
        <f>PMT(C13/12,D13*12,C12)</f>
        <v>-908.31904560641965</v>
      </c>
      <c r="G35" s="5">
        <f>PMT(C13/12,D13*12,C12)*12</f>
        <v>-10899.828547277037</v>
      </c>
      <c r="J35" s="34"/>
      <c r="O35" s="34"/>
    </row>
    <row r="36" spans="2:21" ht="12" customHeight="1">
      <c r="C36" s="4"/>
      <c r="D36"/>
      <c r="E36"/>
      <c r="F36" s="4"/>
      <c r="K36" s="41"/>
    </row>
    <row r="37" spans="2:21" ht="12" customHeight="1">
      <c r="B37" s="11" t="s">
        <v>39</v>
      </c>
      <c r="C37" s="27">
        <f>C33+C35</f>
        <v>649.18095439358035</v>
      </c>
      <c r="D37" s="27">
        <f>D33+D35</f>
        <v>6341.1714527229633</v>
      </c>
      <c r="E37"/>
      <c r="F37" s="27">
        <f>F33+F35</f>
        <v>945.32732926858057</v>
      </c>
      <c r="G37" s="27">
        <f>G33+G35</f>
        <v>9582.6593949729613</v>
      </c>
    </row>
    <row r="38" spans="2:21" ht="12" customHeight="1">
      <c r="D38"/>
      <c r="E38"/>
    </row>
    <row r="39" spans="2:21" ht="12" customHeight="1">
      <c r="B39" s="35" t="s">
        <v>40</v>
      </c>
      <c r="C39" s="37">
        <f>C33/$C$10</f>
        <v>7.7103960396039603E-3</v>
      </c>
      <c r="D39" s="37">
        <f>D33/$C$10</f>
        <v>8.5351485148514858E-2</v>
      </c>
      <c r="E39"/>
      <c r="F39" s="37">
        <f>F33/$C$10</f>
        <v>9.1764672023514869E-3</v>
      </c>
      <c r="G39" s="37">
        <f>G33/$C$10</f>
        <v>0.10139845515965346</v>
      </c>
      <c r="I39" s="29" t="s">
        <v>41</v>
      </c>
      <c r="O39" s="29"/>
    </row>
    <row r="40" spans="2:21" ht="12" customHeight="1">
      <c r="B40" s="36"/>
      <c r="C40" s="38"/>
      <c r="D40" s="38"/>
      <c r="E40"/>
      <c r="F40" s="38"/>
      <c r="G40" s="38"/>
    </row>
    <row r="41" spans="2:21" ht="12" customHeight="1">
      <c r="B41" s="35" t="s">
        <v>42</v>
      </c>
      <c r="C41" s="37">
        <f>C37/($C$11+$C$14)</f>
        <v>1.0857321287021347E-2</v>
      </c>
      <c r="D41" s="37">
        <f>D37/($C$11+$C$14)</f>
        <v>0.10605384420529441</v>
      </c>
      <c r="E41"/>
      <c r="F41" s="37">
        <f>F37/($C$11+$C$14)</f>
        <v>1.5810264404411637E-2</v>
      </c>
      <c r="G41" s="37">
        <f>G37/($C$11+$C$14)</f>
        <v>0.1602665807294113</v>
      </c>
      <c r="I41" s="29" t="s">
        <v>43</v>
      </c>
    </row>
    <row r="42" spans="2:21" ht="12" customHeight="1" thickBot="1">
      <c r="D42"/>
      <c r="E42"/>
    </row>
    <row r="43" spans="2:21" ht="29.25" customHeight="1" thickBot="1">
      <c r="C43" s="62" t="s">
        <v>44</v>
      </c>
      <c r="D43" s="63"/>
      <c r="E43"/>
      <c r="F43" s="62" t="s">
        <v>45</v>
      </c>
      <c r="G43" s="63"/>
    </row>
    <row r="44" spans="2:21" ht="12" customHeight="1">
      <c r="D44"/>
      <c r="E44"/>
      <c r="P44" s="49"/>
      <c r="Q44" s="49"/>
      <c r="R44" s="49"/>
      <c r="S44" s="49"/>
      <c r="T44" s="49"/>
    </row>
    <row r="45" spans="2:21" ht="12" customHeight="1">
      <c r="B45" s="45" t="s">
        <v>46</v>
      </c>
      <c r="C45" s="67">
        <f>D37</f>
        <v>6341.1714527229633</v>
      </c>
      <c r="D45" s="68"/>
      <c r="E45"/>
      <c r="F45" s="67">
        <f>SUM('Annual Cash Flow'!D36,'Annual Cash Flow'!G36,'Annual Cash Flow'!J36,'Annual Cash Flow'!M36,'Annual Cash Flow'!P36)</f>
        <v>39060.922805284819</v>
      </c>
      <c r="G45" s="68"/>
      <c r="O45" s="29"/>
    </row>
    <row r="46" spans="2:21" ht="12" customHeight="1">
      <c r="B46" s="45" t="s">
        <v>47</v>
      </c>
      <c r="C46" s="67">
        <f>C10*I46</f>
        <v>10100</v>
      </c>
      <c r="D46" s="68"/>
      <c r="E46"/>
      <c r="F46" s="67">
        <f>C46*5</f>
        <v>50500</v>
      </c>
      <c r="G46" s="68"/>
      <c r="I46" s="41">
        <v>0.05</v>
      </c>
      <c r="J46" s="28" t="s">
        <v>47</v>
      </c>
      <c r="O46" s="45"/>
      <c r="P46" s="44"/>
      <c r="Q46" s="44"/>
      <c r="R46" s="44"/>
      <c r="S46" s="44"/>
      <c r="T46" s="44"/>
      <c r="U46" s="47"/>
    </row>
    <row r="47" spans="2:21" ht="12" customHeight="1">
      <c r="B47" s="45" t="s">
        <v>48</v>
      </c>
      <c r="C47" s="67">
        <f>($C$10*(0.9)/27.5)</f>
        <v>6610.909090909091</v>
      </c>
      <c r="D47" s="67"/>
      <c r="E47"/>
      <c r="F47" s="67">
        <f>($C$10/$I$47)*(0.9)*5</f>
        <v>33054.545454545456</v>
      </c>
      <c r="G47" s="68"/>
      <c r="I47">
        <v>27.5</v>
      </c>
      <c r="J47" s="28" t="s">
        <v>49</v>
      </c>
      <c r="O47" s="45"/>
      <c r="P47" s="48"/>
      <c r="Q47" s="48"/>
      <c r="R47" s="48"/>
      <c r="S47" s="48"/>
      <c r="T47" s="48"/>
      <c r="U47" s="47"/>
    </row>
    <row r="48" spans="2:21" ht="4.3499999999999996" customHeight="1">
      <c r="B48" s="31"/>
      <c r="C48" s="31"/>
      <c r="D48" s="31"/>
      <c r="E48"/>
      <c r="F48" s="58"/>
      <c r="G48" s="58"/>
      <c r="I48" s="10"/>
      <c r="J48" s="10"/>
      <c r="N48" s="10"/>
      <c r="O48" s="10"/>
      <c r="P48" s="10"/>
    </row>
    <row r="49" spans="2:21" ht="12" customHeight="1">
      <c r="B49" s="46" t="s">
        <v>50</v>
      </c>
      <c r="C49" s="84">
        <f>SUM(C45:D47)</f>
        <v>23052.080543632055</v>
      </c>
      <c r="D49" s="84"/>
      <c r="E49"/>
      <c r="F49" s="84">
        <f>SUM(F45:G47)</f>
        <v>122615.46825983028</v>
      </c>
      <c r="G49" s="84"/>
      <c r="O49" s="45"/>
      <c r="P49" s="50"/>
      <c r="Q49" s="50"/>
      <c r="R49" s="50"/>
      <c r="S49" s="50"/>
      <c r="T49" s="50"/>
      <c r="U49" s="47"/>
    </row>
    <row r="50" spans="2:21" ht="12" customHeight="1">
      <c r="B50" s="45"/>
      <c r="C50" s="4"/>
      <c r="E50"/>
      <c r="F50" s="4"/>
      <c r="G50" s="4"/>
    </row>
    <row r="51" spans="2:21" ht="4.3499999999999996" customHeight="1" thickBot="1">
      <c r="B51" s="31"/>
      <c r="C51" s="31"/>
      <c r="D51" s="31"/>
      <c r="E51" s="31"/>
      <c r="F51" s="31"/>
      <c r="G51" s="31"/>
      <c r="H51" s="31"/>
      <c r="K51" s="10"/>
    </row>
    <row r="52" spans="2:21" s="28" customFormat="1" ht="12" customHeight="1">
      <c r="B52" s="72" t="s">
        <v>51</v>
      </c>
      <c r="C52" s="73"/>
      <c r="D52" s="73"/>
      <c r="E52" s="73"/>
      <c r="F52" s="73"/>
      <c r="G52" s="74"/>
      <c r="H52" s="54"/>
      <c r="I52" s="54"/>
      <c r="J52" s="54"/>
      <c r="K52" s="54"/>
      <c r="L52" s="54"/>
    </row>
    <row r="53" spans="2:21" ht="12.95">
      <c r="B53" s="75"/>
      <c r="C53" s="76"/>
      <c r="D53" s="76"/>
      <c r="E53" s="76"/>
      <c r="F53" s="76"/>
      <c r="G53" s="77"/>
      <c r="H53" s="31"/>
      <c r="I53" s="10"/>
      <c r="J53" s="10"/>
      <c r="K53" s="10"/>
      <c r="L53" s="10"/>
    </row>
    <row r="54" spans="2:21" s="28" customFormat="1" ht="12" customHeight="1">
      <c r="B54" s="78" t="s">
        <v>52</v>
      </c>
      <c r="C54" s="79"/>
      <c r="D54" s="79"/>
      <c r="E54" s="79"/>
      <c r="F54" s="79"/>
      <c r="G54" s="80"/>
      <c r="H54" s="53"/>
      <c r="I54" s="53"/>
      <c r="J54" s="53"/>
      <c r="K54" s="53"/>
      <c r="L54" s="53"/>
    </row>
    <row r="55" spans="2:21" s="28" customFormat="1" ht="12" customHeight="1" thickBot="1">
      <c r="B55" s="81"/>
      <c r="C55" s="82"/>
      <c r="D55" s="82"/>
      <c r="E55" s="82"/>
      <c r="F55" s="82"/>
      <c r="G55" s="83"/>
      <c r="H55" s="53"/>
      <c r="I55" s="53"/>
      <c r="J55" s="53"/>
      <c r="K55" s="53"/>
      <c r="L55" s="53"/>
    </row>
    <row r="56" spans="2:21" ht="12" customHeight="1">
      <c r="H56" s="30"/>
    </row>
    <row r="57" spans="2:21" ht="4.3499999999999996" customHeight="1">
      <c r="H57" s="31"/>
      <c r="K57" s="10"/>
    </row>
    <row r="58" spans="2:21" ht="12" customHeight="1">
      <c r="H58" s="9"/>
    </row>
    <row r="59" spans="2:21" ht="12" customHeight="1">
      <c r="H59" s="10"/>
    </row>
    <row r="60" spans="2:21" ht="12" customHeight="1"/>
    <row r="61" spans="2:21" ht="12" customHeight="1">
      <c r="H61" s="8"/>
    </row>
    <row r="62" spans="2:21" ht="12" customHeight="1">
      <c r="H62" s="8"/>
    </row>
    <row r="63" spans="2:21" ht="12" customHeight="1">
      <c r="H63" s="30"/>
    </row>
    <row r="64" spans="2:21" ht="12" customHeight="1">
      <c r="H64" s="30"/>
    </row>
    <row r="65" spans="8:11" ht="4.3499999999999996" customHeight="1">
      <c r="H65" s="31"/>
      <c r="K65" s="10"/>
    </row>
    <row r="66" spans="8:11" ht="12" customHeight="1">
      <c r="H66" s="9"/>
    </row>
    <row r="67" spans="8:11" ht="12" customHeight="1"/>
    <row r="68" spans="8:11" ht="12" customHeight="1"/>
    <row r="69" spans="8:11" ht="12" customHeight="1"/>
    <row r="70" spans="8:11" ht="12" customHeight="1"/>
    <row r="71" spans="8:11" ht="12" customHeight="1"/>
    <row r="72" spans="8:11" ht="12" customHeight="1"/>
    <row r="73" spans="8:11" ht="12" customHeight="1"/>
    <row r="74" spans="8:11" ht="12" customHeight="1"/>
    <row r="75" spans="8:11" ht="12" customHeight="1"/>
    <row r="76" spans="8:11" ht="12" customHeight="1"/>
    <row r="77" spans="8:11" ht="12" customHeight="1"/>
    <row r="78" spans="8:11" ht="12" customHeight="1"/>
    <row r="79" spans="8:11" ht="12" customHeight="1"/>
    <row r="80" spans="8:11" ht="12" customHeight="1"/>
    <row r="81" spans="2:10" ht="12" customHeight="1"/>
    <row r="82" spans="2:10" ht="12" customHeight="1"/>
    <row r="83" spans="2:10" ht="12" customHeight="1"/>
    <row r="84" spans="2:10" ht="12" customHeight="1" thickBot="1"/>
    <row r="85" spans="2:10" ht="12.75" customHeight="1">
      <c r="B85" s="64"/>
      <c r="C85" s="64"/>
      <c r="D85" s="64"/>
      <c r="E85" s="64"/>
      <c r="F85" s="64"/>
      <c r="G85" s="64"/>
      <c r="H85" s="64"/>
      <c r="I85" s="64"/>
      <c r="J85" s="64"/>
    </row>
    <row r="86" spans="2:10" ht="15" customHeight="1" thickBot="1">
      <c r="B86" s="65"/>
      <c r="C86" s="65"/>
      <c r="D86" s="65"/>
      <c r="E86" s="65"/>
      <c r="F86" s="65"/>
      <c r="G86" s="65"/>
      <c r="H86" s="65"/>
      <c r="I86" s="65"/>
      <c r="J86" s="65"/>
    </row>
    <row r="87" spans="2:10" thickBot="1">
      <c r="B87" s="66"/>
      <c r="C87" s="66"/>
      <c r="D87" s="66"/>
      <c r="E87" s="66"/>
      <c r="F87" s="66"/>
      <c r="G87" s="66"/>
      <c r="H87" s="66"/>
      <c r="I87" s="66"/>
      <c r="J87" s="66"/>
    </row>
    <row r="88" spans="2:10" ht="12" customHeight="1"/>
    <row r="89" spans="2:10" ht="12" customHeight="1"/>
    <row r="90" spans="2:10" ht="12" customHeight="1"/>
    <row r="91" spans="2:10" ht="12" customHeight="1"/>
    <row r="92" spans="2:10" ht="12" customHeight="1"/>
    <row r="93" spans="2:10" ht="12" customHeight="1"/>
    <row r="94" spans="2:10" ht="12" customHeight="1"/>
    <row r="95" spans="2:10" ht="12" customHeight="1"/>
    <row r="96" spans="2:10" ht="12" customHeight="1">
      <c r="B96" s="1"/>
    </row>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sheetData>
  <mergeCells count="27">
    <mergeCell ref="N13:O13"/>
    <mergeCell ref="N16:P16"/>
    <mergeCell ref="J18:M18"/>
    <mergeCell ref="O18:V18"/>
    <mergeCell ref="J25:M25"/>
    <mergeCell ref="O25:V25"/>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J32:M34"/>
    <mergeCell ref="B4:L4"/>
    <mergeCell ref="B6:L6"/>
    <mergeCell ref="B7:L7"/>
    <mergeCell ref="C16:D16"/>
    <mergeCell ref="F16:G16"/>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defaultColWidth="4" defaultRowHeight="15" customHeight="1"/>
  <cols>
    <col min="1" max="1" width="1.28515625" customWidth="1"/>
    <col min="2" max="2" width="32.42578125" bestFit="1" customWidth="1"/>
    <col min="3" max="3" width="9.7109375" bestFit="1" customWidth="1"/>
    <col min="4" max="4" width="9.28515625" style="4" customWidth="1"/>
    <col min="5" max="5" width="1.42578125" style="4" customWidth="1"/>
    <col min="6" max="7" width="9.28515625" customWidth="1"/>
    <col min="8" max="8" width="1.28515625" customWidth="1"/>
    <col min="9" max="10" width="9.28515625" customWidth="1"/>
    <col min="11" max="11" width="1.28515625" customWidth="1"/>
    <col min="12" max="13" width="9.28515625" customWidth="1"/>
    <col min="14" max="14" width="1.28515625" customWidth="1"/>
    <col min="15" max="16" width="9.28515625" customWidth="1"/>
    <col min="17" max="17" width="1.28515625" customWidth="1"/>
    <col min="18" max="18" width="11.7109375" customWidth="1"/>
    <col min="19" max="25" width="8.7109375" customWidth="1"/>
    <col min="26" max="26" width="10.28515625" bestFit="1" customWidth="1"/>
    <col min="27" max="29" width="8.7109375" customWidth="1"/>
    <col min="30" max="30" width="9.7109375" bestFit="1" customWidth="1"/>
  </cols>
  <sheetData>
    <row r="5" spans="2:28" ht="15" customHeight="1">
      <c r="B5" s="59" t="s">
        <v>0</v>
      </c>
      <c r="C5" s="59"/>
      <c r="D5" s="59"/>
      <c r="E5" s="59"/>
      <c r="F5" s="59"/>
      <c r="G5" s="59"/>
      <c r="H5" s="59"/>
      <c r="I5" s="59"/>
      <c r="J5" s="59"/>
      <c r="K5" s="59"/>
      <c r="L5" s="59"/>
      <c r="M5" s="59"/>
      <c r="N5" s="59"/>
      <c r="O5" s="59"/>
      <c r="P5" s="59"/>
      <c r="Q5" s="59"/>
      <c r="R5" s="59"/>
      <c r="S5" s="59"/>
      <c r="T5" s="59"/>
      <c r="U5" s="59"/>
    </row>
    <row r="6" spans="2:28" ht="7.35" customHeight="1">
      <c r="B6" s="2"/>
    </row>
    <row r="7" spans="2:28" ht="12" customHeight="1">
      <c r="B7" s="10"/>
      <c r="C7" s="10"/>
      <c r="D7" s="10"/>
      <c r="E7" s="10"/>
      <c r="F7" s="10"/>
      <c r="G7" s="10"/>
      <c r="H7" s="10"/>
      <c r="I7" s="10"/>
      <c r="J7" s="10"/>
      <c r="K7" s="10"/>
      <c r="L7" s="10"/>
      <c r="M7" s="10"/>
      <c r="N7" s="10"/>
      <c r="O7" s="10"/>
      <c r="P7" s="10"/>
      <c r="Q7" s="10"/>
      <c r="R7" s="10"/>
      <c r="S7" s="10"/>
    </row>
    <row r="8" spans="2:28" ht="12" customHeight="1">
      <c r="B8" s="11" t="s">
        <v>3</v>
      </c>
      <c r="C8" s="43"/>
      <c r="D8" s="6" t="s">
        <v>4</v>
      </c>
      <c r="E8" s="25" t="s">
        <v>5</v>
      </c>
      <c r="T8" s="10"/>
    </row>
    <row r="9" spans="2:28" ht="12" customHeight="1">
      <c r="B9" s="11" t="s">
        <v>6</v>
      </c>
      <c r="C9" s="8">
        <f>'1-5 Year Summary'!C10</f>
        <v>202000</v>
      </c>
      <c r="D9" s="12"/>
      <c r="E9" s="10"/>
    </row>
    <row r="10" spans="2:28" ht="12" customHeight="1">
      <c r="B10" s="13" t="s">
        <v>7</v>
      </c>
      <c r="C10" s="14">
        <f>C9*D10</f>
        <v>50500</v>
      </c>
      <c r="D10" s="18">
        <f>'1-5 Year Summary'!D11</f>
        <v>0.25</v>
      </c>
      <c r="E10" s="10"/>
    </row>
    <row r="11" spans="2:28" ht="12" customHeight="1">
      <c r="B11" s="15" t="s">
        <v>8</v>
      </c>
      <c r="C11" s="14">
        <f>C9-C10</f>
        <v>151500</v>
      </c>
      <c r="D11" s="16"/>
      <c r="E11" s="10"/>
    </row>
    <row r="12" spans="2:28" ht="12" customHeight="1">
      <c r="B12" s="15" t="s">
        <v>9</v>
      </c>
      <c r="C12" s="3">
        <f>'1-5 Year Summary'!C13</f>
        <v>0.06</v>
      </c>
      <c r="D12" s="52">
        <f>'1-5 Year Summary'!D13</f>
        <v>30</v>
      </c>
      <c r="E12" s="17" t="s">
        <v>10</v>
      </c>
      <c r="W12" s="88"/>
      <c r="X12" s="88"/>
      <c r="Y12" s="2"/>
      <c r="Z12" s="2"/>
      <c r="AA12" s="2"/>
      <c r="AB12" s="2"/>
    </row>
    <row r="13" spans="2:28" ht="12" customHeight="1">
      <c r="B13" s="13" t="s">
        <v>12</v>
      </c>
      <c r="C13" s="30">
        <f>C9*D13</f>
        <v>9292</v>
      </c>
      <c r="D13" s="18">
        <f>'1-5 Year Summary'!D14</f>
        <v>4.5999999999999999E-2</v>
      </c>
      <c r="E13" s="10"/>
    </row>
    <row r="14" spans="2:28" ht="12" customHeight="1" thickBot="1">
      <c r="B14" s="13"/>
      <c r="C14" s="14"/>
      <c r="F14" s="18"/>
      <c r="G14" s="10"/>
      <c r="H14" s="10"/>
      <c r="I14" s="10"/>
      <c r="J14" s="10"/>
      <c r="K14" s="10"/>
      <c r="L14" s="10"/>
      <c r="M14" s="10"/>
      <c r="N14" s="10"/>
      <c r="O14" s="10"/>
      <c r="P14" s="10"/>
      <c r="Q14" s="10"/>
      <c r="R14" s="10"/>
      <c r="S14" s="10"/>
      <c r="T14" s="10"/>
    </row>
    <row r="15" spans="2:28" ht="14.1" thickBot="1">
      <c r="C15" s="62" t="s">
        <v>53</v>
      </c>
      <c r="D15" s="63"/>
      <c r="E15"/>
      <c r="F15" s="62" t="s">
        <v>54</v>
      </c>
      <c r="G15" s="63"/>
      <c r="I15" s="62" t="s">
        <v>55</v>
      </c>
      <c r="J15" s="63"/>
      <c r="L15" s="62" t="s">
        <v>56</v>
      </c>
      <c r="M15" s="63"/>
      <c r="O15" s="62" t="s">
        <v>57</v>
      </c>
      <c r="P15" s="63"/>
      <c r="S15" s="69" t="s">
        <v>15</v>
      </c>
      <c r="T15" s="70"/>
      <c r="U15" s="71"/>
      <c r="W15" s="69" t="s">
        <v>16</v>
      </c>
      <c r="X15" s="70"/>
      <c r="Y15" s="71"/>
    </row>
    <row r="16" spans="2:28" ht="6" customHeight="1">
      <c r="B16" s="31"/>
      <c r="C16" s="31"/>
      <c r="D16" s="31"/>
      <c r="E16" s="31"/>
      <c r="G16" s="33"/>
      <c r="H16" s="10"/>
      <c r="J16" s="33"/>
      <c r="K16" s="10"/>
      <c r="M16" s="33"/>
      <c r="N16" s="10"/>
      <c r="P16" s="33"/>
      <c r="Q16" s="10"/>
    </row>
    <row r="17" spans="2:31" ht="12" customHeight="1">
      <c r="B17" s="10"/>
      <c r="C17" s="51" t="s">
        <v>17</v>
      </c>
      <c r="D17" s="51" t="s">
        <v>18</v>
      </c>
      <c r="E17"/>
      <c r="F17" s="51" t="s">
        <v>17</v>
      </c>
      <c r="G17" s="51" t="s">
        <v>18</v>
      </c>
      <c r="I17" s="51" t="s">
        <v>17</v>
      </c>
      <c r="J17" s="51" t="s">
        <v>18</v>
      </c>
      <c r="L17" s="51" t="s">
        <v>17</v>
      </c>
      <c r="M17" s="51" t="s">
        <v>18</v>
      </c>
      <c r="O17" s="51" t="s">
        <v>17</v>
      </c>
      <c r="P17" s="51" t="s">
        <v>18</v>
      </c>
      <c r="R17" s="42" t="s">
        <v>4</v>
      </c>
      <c r="S17" s="87" t="s">
        <v>5</v>
      </c>
      <c r="T17" s="87"/>
      <c r="U17" s="87"/>
      <c r="V17" s="87"/>
      <c r="W17" s="42" t="s">
        <v>4</v>
      </c>
      <c r="X17" s="87" t="s">
        <v>5</v>
      </c>
      <c r="Y17" s="87"/>
      <c r="Z17" s="87"/>
      <c r="AA17" s="87"/>
      <c r="AB17" s="87"/>
      <c r="AC17" s="87"/>
      <c r="AD17" s="87"/>
      <c r="AE17" s="87"/>
    </row>
    <row r="18" spans="2:31" ht="12" customHeight="1">
      <c r="B18" s="19" t="s">
        <v>19</v>
      </c>
      <c r="C18" s="8">
        <f>'1-5 Year Summary'!C19</f>
        <v>1725</v>
      </c>
      <c r="D18" s="14">
        <f>SUM(C18)*12</f>
        <v>20700</v>
      </c>
      <c r="E18"/>
      <c r="F18" s="26">
        <f>C18*(1+$W$18)</f>
        <v>1811.25</v>
      </c>
      <c r="G18" s="26">
        <f>D18*(1+$W$18)</f>
        <v>21735</v>
      </c>
      <c r="I18" s="26">
        <f>F18*(1+$W$18)</f>
        <v>1901.8125</v>
      </c>
      <c r="J18" s="26">
        <f>G18*(1+$W$18)</f>
        <v>22821.75</v>
      </c>
      <c r="L18" s="26">
        <f>I18*(1+$W$18)</f>
        <v>1996.903125</v>
      </c>
      <c r="M18" s="26">
        <f>J18*(1+$W$18)</f>
        <v>23962.837500000001</v>
      </c>
      <c r="O18" s="26">
        <f>L18*(1+$W$18)</f>
        <v>2096.7482812500002</v>
      </c>
      <c r="P18" s="26">
        <f>M18*(1+$W$18)</f>
        <v>25160.979375000003</v>
      </c>
      <c r="R18" s="10"/>
      <c r="S18" s="10"/>
      <c r="W18" s="7">
        <f>'1-5 Year Summary'!N19</f>
        <v>0.05</v>
      </c>
      <c r="X18" s="17" t="s">
        <v>20</v>
      </c>
    </row>
    <row r="19" spans="2:31" ht="4.3499999999999996" customHeight="1">
      <c r="B19" s="31"/>
      <c r="C19" s="31"/>
      <c r="D19" s="31"/>
      <c r="E19"/>
      <c r="F19" s="31"/>
      <c r="G19" s="31"/>
      <c r="I19" s="31"/>
      <c r="J19" s="31"/>
      <c r="L19" s="31"/>
      <c r="M19" s="31"/>
      <c r="O19" s="31"/>
      <c r="P19" s="31"/>
      <c r="R19" s="10"/>
      <c r="S19" s="10"/>
      <c r="W19" s="10"/>
      <c r="X19" s="10"/>
      <c r="Y19" s="10"/>
    </row>
    <row r="20" spans="2:31" ht="12" customHeight="1">
      <c r="B20" s="19" t="s">
        <v>21</v>
      </c>
      <c r="C20" s="32">
        <f>(C18*R20)*-1</f>
        <v>-86.25</v>
      </c>
      <c r="D20" s="14">
        <f>(D18*R20)*-1</f>
        <v>-1035</v>
      </c>
      <c r="E20"/>
      <c r="F20" s="32">
        <f>(F18*W20)*-1</f>
        <v>-90.5625</v>
      </c>
      <c r="G20" s="14">
        <f>(G18*W20)*-1</f>
        <v>-1086.75</v>
      </c>
      <c r="I20" s="32">
        <f>(I18*$W$20)*-1</f>
        <v>-95.090625000000003</v>
      </c>
      <c r="J20" s="14">
        <f>(J18*$W$20)*-1</f>
        <v>-1141.0875000000001</v>
      </c>
      <c r="L20" s="32">
        <f>(L18*$W$20)*-1</f>
        <v>-99.845156250000002</v>
      </c>
      <c r="M20" s="14">
        <f>(M18*$W$20)*-1</f>
        <v>-1198.141875</v>
      </c>
      <c r="O20" s="32">
        <f>(O18*$W$20)*-1</f>
        <v>-104.83741406250002</v>
      </c>
      <c r="P20" s="14">
        <f>(P18*$W$20)*-1</f>
        <v>-1258.0489687500003</v>
      </c>
      <c r="R20" s="7">
        <f>'1-5 Year Summary'!I21</f>
        <v>0.05</v>
      </c>
      <c r="S20" s="17" t="s">
        <v>22</v>
      </c>
      <c r="W20" s="7">
        <f>'1-5 Year Summary'!N21</f>
        <v>0.05</v>
      </c>
      <c r="X20" s="17" t="s">
        <v>22</v>
      </c>
    </row>
    <row r="21" spans="2:31" ht="4.3499999999999996" customHeight="1">
      <c r="B21" s="31"/>
      <c r="C21" s="31"/>
      <c r="D21" s="31"/>
      <c r="E21"/>
      <c r="F21" s="31"/>
      <c r="G21" s="31"/>
      <c r="I21" s="31"/>
      <c r="J21" s="31"/>
      <c r="L21" s="31"/>
      <c r="M21" s="31"/>
      <c r="O21" s="31"/>
      <c r="P21" s="31"/>
      <c r="R21" s="10"/>
      <c r="S21" s="10"/>
      <c r="W21" s="10"/>
      <c r="X21" s="10"/>
      <c r="Y21" s="10"/>
    </row>
    <row r="22" spans="2:31" ht="12" customHeight="1">
      <c r="B22" s="11" t="s">
        <v>23</v>
      </c>
      <c r="C22" s="27">
        <f>C18+C20</f>
        <v>1638.75</v>
      </c>
      <c r="D22" s="27">
        <f>D18+D20</f>
        <v>19665</v>
      </c>
      <c r="E22"/>
      <c r="F22" s="27">
        <f>F18+F20</f>
        <v>1720.6875</v>
      </c>
      <c r="G22" s="27">
        <f>G18+G20</f>
        <v>20648.25</v>
      </c>
      <c r="I22" s="27">
        <f>I18+I20</f>
        <v>1806.721875</v>
      </c>
      <c r="J22" s="27">
        <f>J18+J20</f>
        <v>21680.662499999999</v>
      </c>
      <c r="L22" s="27">
        <f>L18+L20</f>
        <v>1897.0579687500001</v>
      </c>
      <c r="M22" s="27">
        <f>M18+M20</f>
        <v>22764.695625</v>
      </c>
      <c r="O22" s="27">
        <f>O18+O20</f>
        <v>1991.9108671875001</v>
      </c>
      <c r="P22" s="27">
        <f>P18+P20</f>
        <v>23902.930406250001</v>
      </c>
      <c r="R22" s="10"/>
      <c r="S22" s="10"/>
      <c r="W22" s="10"/>
      <c r="X22" s="10"/>
    </row>
    <row r="23" spans="2:31" ht="12" customHeight="1">
      <c r="B23" s="10"/>
      <c r="C23" s="10"/>
      <c r="D23" s="10"/>
      <c r="E23"/>
      <c r="F23" s="10"/>
      <c r="G23" s="10"/>
      <c r="I23" s="10"/>
      <c r="J23" s="10"/>
      <c r="L23" s="10"/>
      <c r="M23" s="10"/>
      <c r="O23" s="10"/>
      <c r="P23" s="10"/>
      <c r="R23" s="10"/>
      <c r="S23" s="10"/>
      <c r="W23" s="10"/>
      <c r="X23" s="10"/>
    </row>
    <row r="24" spans="2:31" ht="12" customHeight="1">
      <c r="B24" s="13" t="s">
        <v>24</v>
      </c>
      <c r="C24" s="10"/>
      <c r="D24"/>
      <c r="E24"/>
      <c r="F24" s="10"/>
      <c r="I24" s="10"/>
      <c r="L24" s="10"/>
      <c r="O24" s="10"/>
      <c r="R24" s="42" t="s">
        <v>4</v>
      </c>
      <c r="S24" s="87" t="s">
        <v>5</v>
      </c>
      <c r="T24" s="87"/>
      <c r="U24" s="87"/>
      <c r="V24" s="87"/>
      <c r="W24" s="42" t="s">
        <v>4</v>
      </c>
      <c r="X24" s="87" t="s">
        <v>5</v>
      </c>
      <c r="Y24" s="87"/>
      <c r="Z24" s="87"/>
      <c r="AA24" s="87"/>
      <c r="AB24" s="87"/>
      <c r="AC24" s="87"/>
      <c r="AD24" s="87"/>
      <c r="AE24" s="87"/>
    </row>
    <row r="25" spans="2:31" ht="12" customHeight="1">
      <c r="B25" s="13" t="s">
        <v>25</v>
      </c>
      <c r="C25" s="8">
        <f>D25/12</f>
        <v>9.8333333333333339</v>
      </c>
      <c r="D25" s="8">
        <f>'1-5 Year Summary'!D26</f>
        <v>118</v>
      </c>
      <c r="E25"/>
      <c r="F25" s="22">
        <f>C25*(1+$W$26)</f>
        <v>10.128333333333334</v>
      </c>
      <c r="G25" s="22">
        <f>D25*(1+$W$26)</f>
        <v>121.54</v>
      </c>
      <c r="I25" s="22">
        <f>F25*(1+$W$26)</f>
        <v>10.432183333333334</v>
      </c>
      <c r="J25" s="22">
        <f>G25*(1+$W$26)</f>
        <v>125.18620000000001</v>
      </c>
      <c r="L25" s="22">
        <f>I25*(1+$W$26)</f>
        <v>10.745148833333335</v>
      </c>
      <c r="M25" s="22">
        <f>J25*(1+$W$26)</f>
        <v>128.94178600000001</v>
      </c>
      <c r="O25" s="22">
        <f>L25*(1+$W$26)</f>
        <v>11.067503298333335</v>
      </c>
      <c r="P25" s="22">
        <f>M25*(1+$W$26)</f>
        <v>132.81003958000002</v>
      </c>
      <c r="R25" s="20"/>
      <c r="S25" s="21" t="s">
        <v>27</v>
      </c>
      <c r="W25" s="7">
        <f>'1-5 Year Summary'!N26</f>
        <v>0.1</v>
      </c>
      <c r="X25" s="21" t="s">
        <v>27</v>
      </c>
    </row>
    <row r="26" spans="2:31" ht="12" customHeight="1">
      <c r="B26" s="13" t="s">
        <v>28</v>
      </c>
      <c r="C26" s="8">
        <f>D26/12</f>
        <v>54.166666666666664</v>
      </c>
      <c r="D26" s="22">
        <f>'1-5 Year Summary'!D27</f>
        <v>650</v>
      </c>
      <c r="E26"/>
      <c r="F26" s="22">
        <f>C26*(1+$W$26)</f>
        <v>55.791666666666664</v>
      </c>
      <c r="G26" s="22">
        <f>D26*(1+$W$26)</f>
        <v>669.5</v>
      </c>
      <c r="I26" s="22">
        <f>F26*(1+$W$26)</f>
        <v>57.465416666666663</v>
      </c>
      <c r="J26" s="22">
        <f>G26*(1+$W$26)</f>
        <v>689.58500000000004</v>
      </c>
      <c r="L26" s="22">
        <f>I26*(1+$W$26)</f>
        <v>59.189379166666662</v>
      </c>
      <c r="M26" s="22">
        <f>J26*(1+$W$26)</f>
        <v>710.27255000000002</v>
      </c>
      <c r="O26" s="22">
        <f>L26*(1+$W$26)</f>
        <v>60.965060541666666</v>
      </c>
      <c r="P26" s="22">
        <f>M26*(1+$W$26)</f>
        <v>731.58072650000008</v>
      </c>
      <c r="R26" s="23"/>
      <c r="S26" s="17" t="s">
        <v>29</v>
      </c>
      <c r="W26" s="7">
        <f>'1-5 Year Summary'!N27</f>
        <v>0.03</v>
      </c>
      <c r="X26" s="17" t="s">
        <v>20</v>
      </c>
    </row>
    <row r="27" spans="2:31" ht="12" customHeight="1">
      <c r="B27" s="13" t="s">
        <v>30</v>
      </c>
      <c r="C27" s="14">
        <f>R27*C18</f>
        <v>34.5</v>
      </c>
      <c r="D27" s="14">
        <f>R27*D18</f>
        <v>414</v>
      </c>
      <c r="E27"/>
      <c r="F27" s="14">
        <f>W27*F18</f>
        <v>36.225000000000001</v>
      </c>
      <c r="G27" s="14">
        <f>W27*G18</f>
        <v>434.7</v>
      </c>
      <c r="I27" s="14">
        <f>W27*I18</f>
        <v>38.036250000000003</v>
      </c>
      <c r="J27" s="14">
        <f>W27*J18</f>
        <v>456.435</v>
      </c>
      <c r="L27" s="14">
        <f>$W$27*L18</f>
        <v>39.938062500000001</v>
      </c>
      <c r="M27" s="14">
        <f>$W$27*M18</f>
        <v>479.25675000000001</v>
      </c>
      <c r="O27" s="14">
        <f>$W$27*O18</f>
        <v>41.934965625000004</v>
      </c>
      <c r="P27" s="14">
        <f>$W$27*P18</f>
        <v>503.21958750000005</v>
      </c>
      <c r="R27" s="7">
        <f>'1-5 Year Summary'!I28</f>
        <v>0.02</v>
      </c>
      <c r="S27" s="24" t="s">
        <v>31</v>
      </c>
      <c r="W27" s="7">
        <f>'1-5 Year Summary'!N28</f>
        <v>0.02</v>
      </c>
      <c r="X27" s="24" t="s">
        <v>31</v>
      </c>
    </row>
    <row r="28" spans="2:31" ht="12" customHeight="1">
      <c r="B28" s="13" t="s">
        <v>32</v>
      </c>
      <c r="C28" s="14">
        <f>R28*C18</f>
        <v>103.5</v>
      </c>
      <c r="D28" s="14">
        <f>R28*D18</f>
        <v>1242</v>
      </c>
      <c r="E28"/>
      <c r="F28" s="14">
        <f>W28*F18</f>
        <v>144.9</v>
      </c>
      <c r="G28" s="14">
        <f>W28*G18</f>
        <v>1738.8</v>
      </c>
      <c r="I28" s="14">
        <f>$W$28*I18</f>
        <v>152.14500000000001</v>
      </c>
      <c r="J28" s="14">
        <f>$W$28*J18</f>
        <v>1825.74</v>
      </c>
      <c r="L28" s="14">
        <f>$W$28*L18</f>
        <v>159.75225</v>
      </c>
      <c r="M28" s="14">
        <f>$W$28*M18</f>
        <v>1917.027</v>
      </c>
      <c r="O28" s="14">
        <f>$W$28*O18</f>
        <v>167.73986250000002</v>
      </c>
      <c r="P28" s="14">
        <f>$W$28*P18</f>
        <v>2012.8783500000002</v>
      </c>
      <c r="R28" s="7">
        <f>'1-5 Year Summary'!I29</f>
        <v>0.06</v>
      </c>
      <c r="S28" s="17" t="s">
        <v>33</v>
      </c>
      <c r="W28" s="7">
        <f>'1-5 Year Summary'!N29</f>
        <v>0.08</v>
      </c>
      <c r="X28" s="17" t="s">
        <v>34</v>
      </c>
    </row>
    <row r="29" spans="2:31" ht="4.3499999999999996" customHeight="1">
      <c r="B29" s="31"/>
      <c r="C29" s="31"/>
      <c r="D29" s="31"/>
      <c r="E29"/>
      <c r="F29" s="31"/>
      <c r="G29" s="31"/>
      <c r="I29" s="31"/>
      <c r="J29" s="31"/>
      <c r="L29" s="31"/>
      <c r="M29" s="31"/>
      <c r="O29" s="31"/>
      <c r="P29" s="31"/>
      <c r="R29" s="10"/>
      <c r="S29" s="10"/>
      <c r="W29" s="10"/>
      <c r="X29" s="10"/>
      <c r="Y29" s="10"/>
    </row>
    <row r="30" spans="2:31" s="10" customFormat="1" ht="12" customHeight="1">
      <c r="B30" s="40" t="s">
        <v>35</v>
      </c>
      <c r="C30" s="27">
        <f>SUM(C25:C28)</f>
        <v>202</v>
      </c>
      <c r="D30" s="27">
        <f>SUM(D25:D28)</f>
        <v>2424</v>
      </c>
      <c r="F30" s="27">
        <f>SUM(F25:F28)</f>
        <v>247.04500000000002</v>
      </c>
      <c r="G30" s="27">
        <f>SUM(G25:G28)</f>
        <v>2964.54</v>
      </c>
      <c r="I30" s="27">
        <f>SUM(I25:I28)</f>
        <v>258.07884999999999</v>
      </c>
      <c r="J30" s="27">
        <f>SUM(J25:J28)</f>
        <v>3096.9462000000003</v>
      </c>
      <c r="L30" s="27">
        <f>SUM(L25:L28)</f>
        <v>269.6248405</v>
      </c>
      <c r="M30" s="27">
        <f>SUM(M25:M28)</f>
        <v>3235.4980860000001</v>
      </c>
      <c r="O30" s="27">
        <f>SUM(O25:O28)</f>
        <v>281.707391965</v>
      </c>
      <c r="P30" s="27">
        <f>SUM(P25:P28)</f>
        <v>3380.4887035800002</v>
      </c>
      <c r="Y30"/>
      <c r="Z30"/>
    </row>
    <row r="31" spans="2:31" ht="12" customHeight="1">
      <c r="C31" s="4"/>
      <c r="D31"/>
      <c r="E31"/>
      <c r="F31" s="4"/>
      <c r="I31" s="4"/>
      <c r="L31" s="4"/>
      <c r="O31" s="4"/>
      <c r="S31" s="34"/>
      <c r="X31" s="34"/>
    </row>
    <row r="32" spans="2:31" ht="12" customHeight="1">
      <c r="B32" s="11" t="s">
        <v>37</v>
      </c>
      <c r="C32" s="27">
        <f>C22-C30</f>
        <v>1436.75</v>
      </c>
      <c r="D32" s="27">
        <f>D22-D30</f>
        <v>17241</v>
      </c>
      <c r="E32"/>
      <c r="F32" s="27">
        <f>F22-F30</f>
        <v>1473.6424999999999</v>
      </c>
      <c r="G32" s="27">
        <f>G22-G30</f>
        <v>17683.71</v>
      </c>
      <c r="I32" s="27">
        <f>I22-I30</f>
        <v>1548.6430249999999</v>
      </c>
      <c r="J32" s="27">
        <f>J22-J30</f>
        <v>18583.7163</v>
      </c>
      <c r="L32" s="27">
        <f>L22-L30</f>
        <v>1627.4331282500002</v>
      </c>
      <c r="M32" s="27">
        <f>M22-M30</f>
        <v>19529.197539000001</v>
      </c>
      <c r="O32" s="27">
        <f>O22-O30</f>
        <v>1710.2034752225002</v>
      </c>
      <c r="P32" s="27">
        <f>P22-P30</f>
        <v>20522.441702670003</v>
      </c>
    </row>
    <row r="33" spans="2:24" ht="12" customHeight="1">
      <c r="C33" s="4"/>
      <c r="D33"/>
      <c r="E33"/>
      <c r="F33" s="4"/>
      <c r="I33" s="4"/>
      <c r="L33" s="4"/>
      <c r="O33" s="4"/>
    </row>
    <row r="34" spans="2:24" ht="12" customHeight="1">
      <c r="B34" s="39" t="s">
        <v>38</v>
      </c>
      <c r="C34" s="5">
        <f>PMT(C12/12,D12*12,C11)</f>
        <v>-908.31904560641965</v>
      </c>
      <c r="D34" s="5">
        <f>PMT(C12/12,D12*12,C11)*12</f>
        <v>-10899.828547277037</v>
      </c>
      <c r="E34"/>
      <c r="F34" s="5">
        <f>PMT(C12/12,D12*12,C11)</f>
        <v>-908.31904560641965</v>
      </c>
      <c r="G34" s="5">
        <f>PMT(C12/12,D12*12,C11)*12</f>
        <v>-10899.828547277037</v>
      </c>
      <c r="I34" s="5">
        <f>PMT($C$12/12,$D$12*12,$C$11)</f>
        <v>-908.31904560641965</v>
      </c>
      <c r="J34" s="5">
        <f>PMT($C$12/12,$D$12*12,$C$11)*12</f>
        <v>-10899.828547277037</v>
      </c>
      <c r="L34" s="5">
        <f>PMT($C$12/12,$D$12*12,$C$11)</f>
        <v>-908.31904560641965</v>
      </c>
      <c r="M34" s="5">
        <f>PMT($C$12/12,$D$12*12,$C$11)*12</f>
        <v>-10899.828547277037</v>
      </c>
      <c r="O34" s="5">
        <f>PMT($C$12/12,$D$12*12,$C$11)</f>
        <v>-908.31904560641965</v>
      </c>
      <c r="P34" s="5">
        <f>PMT($C$12/12,$D$12*12,$C$11)*12</f>
        <v>-10899.828547277037</v>
      </c>
      <c r="S34" s="34"/>
      <c r="X34" s="34"/>
    </row>
    <row r="35" spans="2:24" ht="12" customHeight="1">
      <c r="C35" s="4"/>
      <c r="D35"/>
      <c r="E35"/>
      <c r="F35" s="4"/>
      <c r="I35" s="4"/>
      <c r="L35" s="4"/>
      <c r="O35" s="4"/>
      <c r="T35" s="41"/>
    </row>
    <row r="36" spans="2:24" ht="12" customHeight="1">
      <c r="B36" s="11" t="s">
        <v>39</v>
      </c>
      <c r="C36" s="27">
        <f>C32+C34</f>
        <v>528.43095439358035</v>
      </c>
      <c r="D36" s="27">
        <f>D32+D34</f>
        <v>6341.1714527229633</v>
      </c>
      <c r="E36"/>
      <c r="F36" s="27">
        <f>F32+F34</f>
        <v>565.32345439358028</v>
      </c>
      <c r="G36" s="27">
        <f>G32+G34</f>
        <v>6783.8814527229624</v>
      </c>
      <c r="I36" s="27">
        <f>I32+I34</f>
        <v>640.3239793935802</v>
      </c>
      <c r="J36" s="27">
        <f>J32+J34</f>
        <v>7683.8877527229633</v>
      </c>
      <c r="L36" s="27">
        <f>L32+L34</f>
        <v>719.11408264358056</v>
      </c>
      <c r="M36" s="27">
        <f>M32+M34</f>
        <v>8629.368991722964</v>
      </c>
      <c r="O36" s="27">
        <f>O32+O34</f>
        <v>801.88442961608052</v>
      </c>
      <c r="P36" s="27">
        <f>P32+P34</f>
        <v>9622.6131553929663</v>
      </c>
    </row>
    <row r="37" spans="2:24" ht="12" customHeight="1">
      <c r="D37"/>
      <c r="E37"/>
    </row>
    <row r="38" spans="2:24" ht="12" customHeight="1">
      <c r="B38" s="35" t="s">
        <v>40</v>
      </c>
      <c r="C38" s="37">
        <f>C32/$C$9</f>
        <v>7.1126237623762379E-3</v>
      </c>
      <c r="D38" s="37">
        <f>D32/$C$9</f>
        <v>8.5351485148514858E-2</v>
      </c>
      <c r="E38"/>
      <c r="F38" s="37">
        <f>F32/$C$9</f>
        <v>7.2952599009900986E-3</v>
      </c>
      <c r="G38" s="37">
        <f>G32/$C$9</f>
        <v>8.754311881188119E-2</v>
      </c>
      <c r="I38" s="37">
        <f>I32/$C$9</f>
        <v>7.6665496287128708E-3</v>
      </c>
      <c r="J38" s="37">
        <f>J32/$C$9</f>
        <v>9.199859554455446E-2</v>
      </c>
      <c r="L38" s="37">
        <f>L32/$C$9</f>
        <v>8.056599644801982E-3</v>
      </c>
      <c r="M38" s="37">
        <f>M32/$C$9</f>
        <v>9.6679195737623763E-2</v>
      </c>
      <c r="O38" s="37">
        <f>O32/$C$9</f>
        <v>8.4663538377351497E-3</v>
      </c>
      <c r="P38" s="37">
        <f>P32/$C$9</f>
        <v>0.1015962460528218</v>
      </c>
      <c r="R38" s="29" t="s">
        <v>41</v>
      </c>
      <c r="X38" s="29"/>
    </row>
    <row r="39" spans="2:24" ht="12" customHeight="1">
      <c r="B39" s="36"/>
      <c r="C39" s="38"/>
      <c r="D39" s="38"/>
      <c r="E39"/>
      <c r="F39" s="38"/>
      <c r="G39" s="38"/>
      <c r="I39" s="38"/>
      <c r="J39" s="38"/>
      <c r="L39" s="38"/>
      <c r="M39" s="38"/>
      <c r="O39" s="38"/>
      <c r="P39" s="38"/>
    </row>
    <row r="40" spans="2:24" ht="12" customHeight="1">
      <c r="B40" s="35" t="s">
        <v>42</v>
      </c>
      <c r="C40" s="37">
        <f>C36/($C$10+$C$13)</f>
        <v>8.8378203504412018E-3</v>
      </c>
      <c r="D40" s="37">
        <f>D36/($C$10+$C$13)</f>
        <v>0.10605384420529441</v>
      </c>
      <c r="E40"/>
      <c r="F40" s="37">
        <f>F36/($C$10+$C$13)</f>
        <v>9.454834332244786E-3</v>
      </c>
      <c r="G40" s="37">
        <f>G36/($C$10+$C$13)</f>
        <v>0.11345801198693742</v>
      </c>
      <c r="I40" s="37">
        <f>I36/($C$10+$C$13)</f>
        <v>1.0709191520497395E-2</v>
      </c>
      <c r="J40" s="37">
        <f>J36/($C$10+$C$13)</f>
        <v>0.12851029824596874</v>
      </c>
      <c r="L40" s="37">
        <f>L36/($C$10+$C$13)</f>
        <v>1.2026928061338985E-2</v>
      </c>
      <c r="M40" s="37">
        <f>M36/($C$10+$C$13)</f>
        <v>0.14432313673606778</v>
      </c>
      <c r="O40" s="37">
        <f>O36/($C$10+$C$13)</f>
        <v>1.3411232767194282E-2</v>
      </c>
      <c r="P40" s="37">
        <f>P36/($C$10+$C$13)</f>
        <v>0.16093479320633139</v>
      </c>
      <c r="R40" s="29" t="s">
        <v>43</v>
      </c>
    </row>
    <row r="41" spans="2:24" ht="12" customHeight="1">
      <c r="D41"/>
      <c r="E41"/>
    </row>
    <row r="42" spans="2:24" ht="12" customHeight="1">
      <c r="H42" s="8"/>
      <c r="I42" s="8"/>
      <c r="J42" s="8"/>
      <c r="K42" s="8"/>
      <c r="L42" s="8"/>
      <c r="M42" s="8"/>
      <c r="N42" s="8"/>
      <c r="O42" s="8"/>
      <c r="P42" s="8"/>
      <c r="Q42" s="8"/>
    </row>
    <row r="43" spans="2:24" ht="12" customHeight="1">
      <c r="H43" s="30"/>
      <c r="I43" s="30"/>
      <c r="J43" s="30"/>
      <c r="K43" s="30"/>
      <c r="L43" s="30"/>
      <c r="M43" s="30"/>
      <c r="N43" s="30"/>
      <c r="O43" s="30"/>
      <c r="P43" s="30"/>
      <c r="Q43" s="30"/>
    </row>
    <row r="44" spans="2:24" ht="12" customHeight="1">
      <c r="H44" s="30"/>
      <c r="I44" s="30"/>
      <c r="J44" s="30"/>
      <c r="K44" s="30"/>
      <c r="L44" s="30"/>
      <c r="M44" s="30"/>
      <c r="N44" s="30"/>
      <c r="O44" s="30"/>
      <c r="P44" s="30"/>
      <c r="Q44" s="30"/>
    </row>
    <row r="45" spans="2:24" ht="4.3499999999999996" customHeight="1">
      <c r="H45" s="31"/>
      <c r="I45" s="31"/>
      <c r="J45" s="31"/>
      <c r="K45" s="31"/>
      <c r="L45" s="31"/>
      <c r="M45" s="31"/>
      <c r="N45" s="31"/>
      <c r="O45" s="31"/>
      <c r="P45" s="31"/>
      <c r="Q45" s="31"/>
      <c r="T45" s="10"/>
    </row>
    <row r="46" spans="2:24" ht="12" customHeight="1">
      <c r="H46" s="9"/>
      <c r="I46" s="9"/>
      <c r="J46" s="9"/>
      <c r="K46" s="9"/>
      <c r="L46" s="9"/>
      <c r="M46" s="9"/>
      <c r="N46" s="9"/>
      <c r="O46" s="9"/>
      <c r="P46" s="9"/>
      <c r="Q46" s="9"/>
    </row>
    <row r="47" spans="2:24" ht="12" customHeight="1"/>
    <row r="48" spans="2:24" ht="12" customHeight="1"/>
    <row r="49" spans="2:2" ht="12" customHeight="1"/>
    <row r="50" spans="2:2" ht="12" customHeight="1"/>
    <row r="51" spans="2:2" ht="12" customHeight="1"/>
    <row r="52" spans="2:2" ht="12" customHeight="1"/>
    <row r="53" spans="2:2" ht="12" customHeight="1"/>
    <row r="54" spans="2:2" ht="12" customHeight="1"/>
    <row r="55" spans="2:2" ht="12" customHeight="1"/>
    <row r="56" spans="2:2" ht="12" customHeight="1"/>
    <row r="57" spans="2:2" ht="12" customHeight="1"/>
    <row r="58" spans="2:2" ht="12" customHeight="1"/>
    <row r="59" spans="2:2" ht="12" customHeight="1"/>
    <row r="60" spans="2:2" ht="12" customHeight="1"/>
    <row r="61" spans="2:2" ht="12" customHeight="1"/>
    <row r="62" spans="2:2" ht="12" customHeight="1"/>
    <row r="63" spans="2:2" ht="12" customHeight="1"/>
    <row r="64" spans="2:2" ht="12" customHeight="1">
      <c r="B64" s="1"/>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13">
    <mergeCell ref="W12:X12"/>
    <mergeCell ref="S17:V17"/>
    <mergeCell ref="X17:AE17"/>
    <mergeCell ref="S24:V24"/>
    <mergeCell ref="X24:AE24"/>
    <mergeCell ref="W15:Y15"/>
    <mergeCell ref="B5:U5"/>
    <mergeCell ref="C15:D15"/>
    <mergeCell ref="F15:G15"/>
    <mergeCell ref="S15:U15"/>
    <mergeCell ref="I15:J15"/>
    <mergeCell ref="L15:M15"/>
    <mergeCell ref="O15:P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F2F8C1-F008-4039-BC98-6A86D66A574E}"/>
</file>

<file path=customXml/itemProps2.xml><?xml version="1.0" encoding="utf-8"?>
<ds:datastoreItem xmlns:ds="http://schemas.openxmlformats.org/officeDocument/2006/customXml" ds:itemID="{298C394A-3702-45EA-862A-F43992301144}"/>
</file>

<file path=customXml/itemProps3.xml><?xml version="1.0" encoding="utf-8"?>
<ds:datastoreItem xmlns:ds="http://schemas.openxmlformats.org/officeDocument/2006/customXml" ds:itemID="{63D100E4-B0FC-493B-9B3E-9478A816ED3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2023-02-17T15:54:28Z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